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68e\AC\Temp\"/>
    </mc:Choice>
  </mc:AlternateContent>
  <xr:revisionPtr revIDLastSave="1" documentId="8_{8071AC5E-1D1A-4725-AC7F-A6D298889B51}" xr6:coauthVersionLast="47" xr6:coauthVersionMax="47" xr10:uidLastSave="{CFEC7533-1FDA-42E6-976C-6417F1ADE163}"/>
  <bookViews>
    <workbookView xWindow="-60" yWindow="-60" windowWidth="15480" windowHeight="11640" firstSheet="2" activeTab="5" xr2:uid="{00000000-000D-0000-FFFF-FFFF00000000}"/>
  </bookViews>
  <sheets>
    <sheet name="Instructions" sheetId="8" r:id="rId1"/>
    <sheet name="Data Input" sheetId="2" r:id="rId2"/>
    <sheet name="Revenues" sheetId="3" r:id="rId3"/>
    <sheet name="Expenditures" sheetId="4" r:id="rId4"/>
    <sheet name="Position" sheetId="5" r:id="rId5"/>
    <sheet name="Obligations" sheetId="6" r:id="rId6"/>
  </sheets>
  <definedNames>
    <definedName name="Citizens_Guide_Instructions" localSheetId="0">Instructions!$A$1:$AV$10</definedName>
    <definedName name="OLE_LINK1" localSheetId="0">Instructions!$A$1</definedName>
    <definedName name="OLE_LINK2" localSheetId="0">Instructions!$A$31</definedName>
    <definedName name="_xlnm.Print_Area" localSheetId="1">'Data Input'!$A$1:$I$81</definedName>
    <definedName name="_xlnm.Print_Area" localSheetId="3">Expenditures!$A$1:$J$42</definedName>
    <definedName name="_xlnm.Print_Area" localSheetId="0">Instructions!$A$1:$L$93</definedName>
    <definedName name="_xlnm.Print_Area" localSheetId="5">Obligations!A1:P38</definedName>
    <definedName name="_xlnm.Print_Area" localSheetId="4">Position!$A$1:$I$40</definedName>
    <definedName name="_xlnm.Print_Area" localSheetId="2">Revenues!A1:J38</definedName>
    <definedName name="_xlnm.Print_Titles" localSheetId="1">'Data Input'!$1:$5</definedName>
    <definedName name="_xlnm.Print_Titles" localSheetId="0">Instructions!$1:$2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2" l="1"/>
  <c r="G24" i="2"/>
  <c r="F30" i="2"/>
  <c r="F24" i="2"/>
  <c r="A1" i="6"/>
  <c r="A1" i="5"/>
  <c r="A1" i="4"/>
  <c r="A1" i="3"/>
  <c r="H6" i="3"/>
  <c r="D32" i="2"/>
  <c r="E32" i="2"/>
  <c r="F32" i="2"/>
  <c r="G5" i="5"/>
  <c r="G32" i="2"/>
  <c r="H5" i="5"/>
  <c r="C32" i="2"/>
  <c r="D19" i="2"/>
  <c r="E19" i="2"/>
  <c r="E33" i="2"/>
  <c r="F19" i="2"/>
  <c r="G19" i="2"/>
  <c r="H4" i="5"/>
  <c r="C19" i="2"/>
  <c r="F5" i="4"/>
  <c r="F6" i="4"/>
  <c r="F7" i="4"/>
  <c r="F8" i="4"/>
  <c r="F9" i="4"/>
  <c r="F10" i="4"/>
  <c r="F11" i="4"/>
  <c r="F12" i="4"/>
  <c r="F13" i="4"/>
  <c r="F14" i="4"/>
  <c r="F4" i="4"/>
  <c r="B89" i="2"/>
  <c r="B87" i="2"/>
  <c r="G87" i="2"/>
  <c r="F5" i="3"/>
  <c r="F6" i="3"/>
  <c r="F7" i="3"/>
  <c r="F8" i="3"/>
  <c r="F9" i="3"/>
  <c r="F10" i="3"/>
  <c r="F11" i="3"/>
  <c r="F12" i="3"/>
  <c r="F4" i="3"/>
  <c r="G9" i="5"/>
  <c r="I37" i="2"/>
  <c r="H38" i="2"/>
  <c r="H10" i="5"/>
  <c r="G11" i="5"/>
  <c r="I11" i="5"/>
  <c r="H11" i="5"/>
  <c r="G12" i="5"/>
  <c r="H12" i="5"/>
  <c r="G8" i="5"/>
  <c r="H8" i="5"/>
  <c r="G5" i="4"/>
  <c r="H5" i="4"/>
  <c r="G6" i="4"/>
  <c r="I6" i="4"/>
  <c r="H6" i="4"/>
  <c r="G7" i="4"/>
  <c r="H7" i="4"/>
  <c r="G8" i="4"/>
  <c r="H8" i="4"/>
  <c r="I8" i="4" s="1"/>
  <c r="G9" i="4"/>
  <c r="I9" i="4"/>
  <c r="H9" i="4"/>
  <c r="G10" i="4"/>
  <c r="G11" i="4"/>
  <c r="H11" i="4"/>
  <c r="G12" i="4"/>
  <c r="I12" i="4"/>
  <c r="H12" i="4"/>
  <c r="G13" i="4"/>
  <c r="H13" i="4"/>
  <c r="H31" i="2"/>
  <c r="H14" i="4"/>
  <c r="D89" i="2"/>
  <c r="E89" i="2"/>
  <c r="H21" i="2"/>
  <c r="G89" i="2"/>
  <c r="C89" i="2"/>
  <c r="G5" i="3"/>
  <c r="H5" i="3"/>
  <c r="G6" i="3"/>
  <c r="I6" i="3"/>
  <c r="G7" i="3"/>
  <c r="I13" i="2"/>
  <c r="G8" i="3"/>
  <c r="I8" i="3"/>
  <c r="I14" i="2"/>
  <c r="H15" i="2"/>
  <c r="H9" i="3"/>
  <c r="G10" i="3"/>
  <c r="I10" i="3"/>
  <c r="H10" i="3"/>
  <c r="G11" i="3"/>
  <c r="H11" i="3"/>
  <c r="I11" i="3" s="1"/>
  <c r="G12" i="3"/>
  <c r="I18" i="2"/>
  <c r="D87" i="2"/>
  <c r="C87" i="2"/>
  <c r="I11" i="2"/>
  <c r="H12" i="2"/>
  <c r="I12" i="2"/>
  <c r="I15" i="2"/>
  <c r="H16" i="2"/>
  <c r="I16" i="2"/>
  <c r="I17" i="2"/>
  <c r="H22" i="2"/>
  <c r="I22" i="2"/>
  <c r="I24" i="2"/>
  <c r="H25" i="2"/>
  <c r="I25" i="2"/>
  <c r="H26" i="2"/>
  <c r="I28" i="2"/>
  <c r="H29" i="2"/>
  <c r="I29" i="2"/>
  <c r="H30" i="2"/>
  <c r="I30" i="2"/>
  <c r="I36" i="2"/>
  <c r="H37" i="2"/>
  <c r="H39" i="2"/>
  <c r="I39" i="2"/>
  <c r="I40" i="2"/>
  <c r="C49" i="2"/>
  <c r="D49" i="2"/>
  <c r="E49" i="2"/>
  <c r="F49" i="2"/>
  <c r="H49" i="2"/>
  <c r="G49" i="2"/>
  <c r="I49" i="2"/>
  <c r="C50" i="2"/>
  <c r="D50" i="2"/>
  <c r="E50" i="2"/>
  <c r="F50" i="2"/>
  <c r="G50" i="2"/>
  <c r="C55" i="2"/>
  <c r="D55" i="2"/>
  <c r="E55" i="2"/>
  <c r="F55" i="2"/>
  <c r="H55" i="2"/>
  <c r="G55" i="2"/>
  <c r="I55" i="2"/>
  <c r="C56" i="2"/>
  <c r="D56" i="2"/>
  <c r="E56" i="2"/>
  <c r="F56" i="2"/>
  <c r="G56" i="2"/>
  <c r="C58" i="2"/>
  <c r="D58" i="2"/>
  <c r="E58" i="2"/>
  <c r="F58" i="2"/>
  <c r="G58" i="2"/>
  <c r="C59" i="2"/>
  <c r="C60" i="2" s="1"/>
  <c r="D59" i="2"/>
  <c r="D60" i="2" s="1"/>
  <c r="E59" i="2"/>
  <c r="E61" i="2" s="1"/>
  <c r="E60" i="2"/>
  <c r="F59" i="2"/>
  <c r="G59" i="2"/>
  <c r="C68" i="2"/>
  <c r="C73" i="2"/>
  <c r="D68" i="2"/>
  <c r="D73" i="2"/>
  <c r="E68" i="2"/>
  <c r="E73" i="2"/>
  <c r="F68" i="2"/>
  <c r="H68" i="2"/>
  <c r="G68" i="2"/>
  <c r="G73" i="2"/>
  <c r="I73" i="2"/>
  <c r="H69" i="2"/>
  <c r="I69" i="2"/>
  <c r="H70" i="2"/>
  <c r="I70" i="2"/>
  <c r="H71" i="2"/>
  <c r="I71" i="2"/>
  <c r="H72" i="2"/>
  <c r="I72" i="2"/>
  <c r="C86" i="2"/>
  <c r="D86" i="2"/>
  <c r="E86" i="2"/>
  <c r="F86" i="2"/>
  <c r="G86" i="2"/>
  <c r="G3" i="3"/>
  <c r="H3" i="3"/>
  <c r="G4" i="3"/>
  <c r="A38" i="3"/>
  <c r="G3" i="4"/>
  <c r="H3" i="4"/>
  <c r="A42" i="4"/>
  <c r="G3" i="5"/>
  <c r="H3" i="5"/>
  <c r="A40" i="5"/>
  <c r="A38" i="6"/>
  <c r="H23" i="2"/>
  <c r="H17" i="2"/>
  <c r="H13" i="2"/>
  <c r="G4" i="5"/>
  <c r="I38" i="2"/>
  <c r="H27" i="2"/>
  <c r="G9" i="3"/>
  <c r="I9" i="3"/>
  <c r="I26" i="2"/>
  <c r="G10" i="5"/>
  <c r="I10" i="5"/>
  <c r="F41" i="2"/>
  <c r="H41" i="2"/>
  <c r="H40" i="2"/>
  <c r="H28" i="2"/>
  <c r="I23" i="2"/>
  <c r="H18" i="2"/>
  <c r="H10" i="2"/>
  <c r="H8" i="3"/>
  <c r="H12" i="3"/>
  <c r="F87" i="2"/>
  <c r="H9" i="5"/>
  <c r="G41" i="2"/>
  <c r="I41" i="2"/>
  <c r="H36" i="2"/>
  <c r="H14" i="2"/>
  <c r="H7" i="3"/>
  <c r="H24" i="2"/>
  <c r="C41" i="2"/>
  <c r="D41" i="2"/>
  <c r="E87" i="2"/>
  <c r="I21" i="2"/>
  <c r="G4" i="4"/>
  <c r="F89" i="2"/>
  <c r="H4" i="4"/>
  <c r="G14" i="4"/>
  <c r="I14" i="4"/>
  <c r="H10" i="4"/>
  <c r="I10" i="4"/>
  <c r="I27" i="2"/>
  <c r="E41" i="2"/>
  <c r="I31" i="2"/>
  <c r="H11" i="2"/>
  <c r="H4" i="3"/>
  <c r="I10" i="2"/>
  <c r="H19" i="2"/>
  <c r="I68" i="2"/>
  <c r="F33" i="2"/>
  <c r="G6" i="5"/>
  <c r="C61" i="2"/>
  <c r="H32" i="2"/>
  <c r="G61" i="2"/>
  <c r="G60" i="2"/>
  <c r="I60" i="2"/>
  <c r="F61" i="2"/>
  <c r="D61" i="2"/>
  <c r="I12" i="5"/>
  <c r="H13" i="5"/>
  <c r="I8" i="5"/>
  <c r="G13" i="5"/>
  <c r="I9" i="5"/>
  <c r="G15" i="4"/>
  <c r="I13" i="4"/>
  <c r="I11" i="4"/>
  <c r="I7" i="4"/>
  <c r="H15" i="4"/>
  <c r="I15" i="4"/>
  <c r="H33" i="2"/>
  <c r="I32" i="2"/>
  <c r="I5" i="4"/>
  <c r="I4" i="4"/>
  <c r="I5" i="5"/>
  <c r="I7" i="3"/>
  <c r="H13" i="3"/>
  <c r="I12" i="3"/>
  <c r="I5" i="3"/>
  <c r="I19" i="2"/>
  <c r="I4" i="3"/>
  <c r="G33" i="2"/>
  <c r="I4" i="5"/>
  <c r="F73" i="2"/>
  <c r="H73" i="2"/>
  <c r="F60" i="2"/>
  <c r="H60" i="2"/>
  <c r="I13" i="5"/>
  <c r="D33" i="2"/>
  <c r="C33" i="2"/>
  <c r="G13" i="3"/>
  <c r="I13" i="3"/>
  <c r="H6" i="5"/>
  <c r="I6" i="5"/>
  <c r="I33" i="2"/>
</calcChain>
</file>

<file path=xl/sharedStrings.xml><?xml version="1.0" encoding="utf-8"?>
<sst xmlns="http://schemas.openxmlformats.org/spreadsheetml/2006/main" count="213" uniqueCount="176">
  <si>
    <t>INSTRUCTIONS FOR THE CITIZEN'S GUIDE SPREADSHEET</t>
  </si>
  <si>
    <t>Note: The years on a local unit's Citizen's Guide will be different than the years on the</t>
  </si>
  <si>
    <t>local unit's Projected Budget Report.</t>
  </si>
  <si>
    <t xml:space="preserve">The spreadsheet is organized by tabs. The first tab to the right of the "Instructions" tab is titled </t>
  </si>
  <si>
    <t xml:space="preserve">"Data Input" and is the tab where the majority of the information will be entered. Each tab has a </t>
  </si>
  <si>
    <t>Commentary box where supplemental information can be added. The next four tabs contain the</t>
  </si>
  <si>
    <t>Citizen's Guide and is organized as follows:</t>
  </si>
  <si>
    <t>1.</t>
  </si>
  <si>
    <t>Revenues</t>
  </si>
  <si>
    <t>2.</t>
  </si>
  <si>
    <t>Expenditures</t>
  </si>
  <si>
    <t>3.</t>
  </si>
  <si>
    <t>Position</t>
  </si>
  <si>
    <t>4.</t>
  </si>
  <si>
    <t>Obligations</t>
  </si>
  <si>
    <t xml:space="preserve">To enter information in the "Data Input" tab, you will need to have copies of your financial </t>
  </si>
  <si>
    <t>statements, trial balances, or F-65 forms. To use the spreadsheet:</t>
  </si>
  <si>
    <t xml:space="preserve">Rows 2 and 3 enter your Local Unit Name and Local Unit Code in the yellow highlighted </t>
  </si>
  <si>
    <t>boxes.</t>
  </si>
  <si>
    <t>Rows 8 through 33 present the revenues and expenditures from all governmental funds.</t>
  </si>
  <si>
    <t>a.</t>
  </si>
  <si>
    <t xml:space="preserve">These rows should include the General Fund plus all special revenue, debt </t>
  </si>
  <si>
    <t xml:space="preserve">service, capital project, and permanent funds (if you are using the F-65 forms, this </t>
  </si>
  <si>
    <t>is the sum of columns (a) and (b)).</t>
  </si>
  <si>
    <t>b.</t>
  </si>
  <si>
    <t xml:space="preserve">If you have any revenue or expenditure categories that are not being used by </t>
  </si>
  <si>
    <t xml:space="preserve">your local unit, please "Hide" those rows on the "Data Input" tab. This will </t>
  </si>
  <si>
    <t xml:space="preserve">remove them from the graphs so that the graphical presentation will be easier </t>
  </si>
  <si>
    <t xml:space="preserve">for the citizen to understand. </t>
  </si>
  <si>
    <t xml:space="preserve">Rows 34 through 41 present the financial position (fund balance) as of the balance sheet </t>
  </si>
  <si>
    <t>date.</t>
  </si>
  <si>
    <t xml:space="preserve">If you have any financial position (fund balance) categories that are not being </t>
  </si>
  <si>
    <t xml:space="preserve">used by your local unit (i.e., you have no commitments or you have no </t>
  </si>
  <si>
    <t xml:space="preserve">assignments etc.), please "Hide" those rows on the "Data Input" tab. This will </t>
  </si>
  <si>
    <t xml:space="preserve">remove them from the graphs. The law does not require you to restate fund </t>
  </si>
  <si>
    <t xml:space="preserve">balances for years prior to the implementation of GASB 54. It is optional, but </t>
  </si>
  <si>
    <t>encouraged.</t>
  </si>
  <si>
    <t xml:space="preserve">Rows 44 through 61 present the liabilities not counted on a modified-accrual basis. This </t>
  </si>
  <si>
    <t xml:space="preserve">represents the funded status of all "defined benefit" employee benefit plans (pension </t>
  </si>
  <si>
    <t>plans, retiree health care, or any other post-employment benefit (OPEB) plans).</t>
  </si>
  <si>
    <t xml:space="preserve">If you do not have any unfunded pensions or unfunded OPEB, please </t>
  </si>
  <si>
    <t>note that in the Commentary box on the "Obligations" tab.</t>
  </si>
  <si>
    <t xml:space="preserve">Information for this section should be in the footnote disclosures of your </t>
  </si>
  <si>
    <t>annual financial statements; it is also available in your actuarial valuations.</t>
  </si>
  <si>
    <t>c.</t>
  </si>
  <si>
    <t>Many local units do not have annual information related to the actuarial accrued</t>
  </si>
  <si>
    <t>liability (AAL) for retiree health care plans. For those communities, we</t>
  </si>
  <si>
    <t>recommend estimating the information between valuations so that a fair picture</t>
  </si>
  <si>
    <t xml:space="preserve">can still be obtained. For example:  if the 2007 AAL was $5 million and the </t>
  </si>
  <si>
    <t>2010 AAL was $8 million, you could estimate to $6 million for 2008 and</t>
  </si>
  <si>
    <t xml:space="preserve">$7 million for 2009. </t>
  </si>
  <si>
    <t>5.</t>
  </si>
  <si>
    <t xml:space="preserve">Rows 64 through 73 present the debt information. This represents all governmental </t>
  </si>
  <si>
    <t xml:space="preserve">liabilities not already reported in the funds themselves. </t>
  </si>
  <si>
    <t xml:space="preserve">If you do not have any debt, please note that in the Commentary box on </t>
  </si>
  <si>
    <t>the "Obligations" tab.</t>
  </si>
  <si>
    <t xml:space="preserve">Information for this section generally can be found in the footnote disclosures </t>
  </si>
  <si>
    <t>of your financial statements.</t>
  </si>
  <si>
    <t>6.</t>
  </si>
  <si>
    <t xml:space="preserve">Row 75 presents population information. This section is presented so that you can </t>
  </si>
  <si>
    <t xml:space="preserve">compute measures on a per-capita basis, and will make it easier for comparisons with </t>
  </si>
  <si>
    <t xml:space="preserve">other local units in the future. For 2010, the population count should agree with the U.S. </t>
  </si>
  <si>
    <t xml:space="preserve">census figures. For all other years, estimates of population are generally available </t>
  </si>
  <si>
    <t xml:space="preserve">through your regional council of governments. </t>
  </si>
  <si>
    <t>7.</t>
  </si>
  <si>
    <t>Rows 78 and 79 enter the “Contact Information” in the yellow highlighted boxes.</t>
  </si>
  <si>
    <t>8.</t>
  </si>
  <si>
    <t xml:space="preserve">Rows 85 through 89 are grayed out and should be ignored. This section is necessary in </t>
  </si>
  <si>
    <t>order for the interactive revenue and expenditure charts to operate properly.</t>
  </si>
  <si>
    <t xml:space="preserve">On the "Revenues" and "Expenditures" tabs, box number 4 has been built as an interactive </t>
  </si>
  <si>
    <t xml:space="preserve">chart. When this is put on your website, the user can choose any revenue (expenditure) from </t>
  </si>
  <si>
    <t>the drop-down list and see the historical trend for that particular revenue (expenditure).</t>
  </si>
  <si>
    <t xml:space="preserve">Before publishing the Citizen’s Guide to your website, we highly recommend you "Hide" </t>
  </si>
  <si>
    <t>the “Data Input” tab and the “Instructions” tab so that this document will be user-</t>
  </si>
  <si>
    <t>friendly. To hide a tab (or row), right click on the tab (or row) and select "Hide".</t>
  </si>
  <si>
    <t xml:space="preserve">Make sure when you print or save this document to a PDF, you use the “Print Entire Workbook” </t>
  </si>
  <si>
    <t>option. Then the entire Citizen’s Guide will be in one document.</t>
  </si>
  <si>
    <t>DATA INPUT PAGE FOR CITIZEN'S GUIDE TO LOCAL UNIT FINANCES</t>
  </si>
  <si>
    <t>Local Unit Name:</t>
  </si>
  <si>
    <t>Village of Webberville</t>
  </si>
  <si>
    <t>Local Unit Code:</t>
  </si>
  <si>
    <t>33-3030</t>
  </si>
  <si>
    <t>Per capita information</t>
  </si>
  <si>
    <t>Statement of Revenues &amp; Expenditures - All governmental funds</t>
  </si>
  <si>
    <t xml:space="preserve"> Numbers can be found on the audited F/S </t>
  </si>
  <si>
    <t>Taxes</t>
  </si>
  <si>
    <t>pg 19</t>
  </si>
  <si>
    <t>Licenses &amp; Permits</t>
  </si>
  <si>
    <t>Federal Government</t>
  </si>
  <si>
    <t>State Government</t>
  </si>
  <si>
    <t>Local Contributions</t>
  </si>
  <si>
    <t>Charges for Services</t>
  </si>
  <si>
    <t>Fines &amp; Forfeitures</t>
  </si>
  <si>
    <t>Interest &amp; Rents</t>
  </si>
  <si>
    <t>Other Revenues</t>
  </si>
  <si>
    <t>Total Revenues</t>
  </si>
  <si>
    <t>General Government</t>
  </si>
  <si>
    <t>Police &amp; Fire</t>
  </si>
  <si>
    <t>Other Public Safety</t>
  </si>
  <si>
    <t xml:space="preserve">Roads </t>
  </si>
  <si>
    <t>Other Public Works</t>
  </si>
  <si>
    <t>Health &amp; Welfare</t>
  </si>
  <si>
    <t>Community/Econ. Development</t>
  </si>
  <si>
    <t>Recreation &amp; Culture</t>
  </si>
  <si>
    <t>Capital Outlay</t>
  </si>
  <si>
    <t>Debt Service</t>
  </si>
  <si>
    <t>Other Expenditures</t>
  </si>
  <si>
    <t>Total Expenditures</t>
  </si>
  <si>
    <t>Surplus (Shortfall)</t>
  </si>
  <si>
    <t>Financial Position - All governmental funds</t>
  </si>
  <si>
    <t>Nonspendable</t>
  </si>
  <si>
    <t>pg 17</t>
  </si>
  <si>
    <t>Restricted</t>
  </si>
  <si>
    <t>Committed</t>
  </si>
  <si>
    <t>Assigned</t>
  </si>
  <si>
    <t>Unassigned</t>
  </si>
  <si>
    <t>Total Fund Balance</t>
  </si>
  <si>
    <t>Liabilities not counted on a modified-accrual basis</t>
  </si>
  <si>
    <t>Pensions</t>
  </si>
  <si>
    <t>Date of actuarial valuation:</t>
  </si>
  <si>
    <t>pg 41</t>
  </si>
  <si>
    <t>Assets</t>
  </si>
  <si>
    <t>Actuarial Liability</t>
  </si>
  <si>
    <t>Unfunded (Overfunded)</t>
  </si>
  <si>
    <t>Percent funded</t>
  </si>
  <si>
    <t>OPEB</t>
  </si>
  <si>
    <t>Unfunded</t>
  </si>
  <si>
    <t>Sum of All Pension &amp; OPEB Plans</t>
  </si>
  <si>
    <t>Debt</t>
  </si>
  <si>
    <t>Bonds &amp; Contracts Payable</t>
  </si>
  <si>
    <t>pg 37</t>
  </si>
  <si>
    <t>Capital Leases</t>
  </si>
  <si>
    <t>Other Contractual Debt</t>
  </si>
  <si>
    <t>Structured Debt</t>
  </si>
  <si>
    <t>Employee Compensated Absences</t>
  </si>
  <si>
    <t>Landfill Closure &amp; Postclosure Care</t>
  </si>
  <si>
    <t>Uninsured Losses</t>
  </si>
  <si>
    <t>Other Claims &amp; Contingencies</t>
  </si>
  <si>
    <t>Total Long Term Debt (Excluding Pension &amp; OPEB)</t>
  </si>
  <si>
    <t>Population Information</t>
  </si>
  <si>
    <t>pg 25</t>
  </si>
  <si>
    <t>Contact Information</t>
  </si>
  <si>
    <t>Contact Name:</t>
  </si>
  <si>
    <t>Jessica Kuch</t>
  </si>
  <si>
    <t>Contact Phone Number:</t>
  </si>
  <si>
    <t>517-521-3984</t>
  </si>
  <si>
    <t>Graph data, pulled from above data:</t>
  </si>
  <si>
    <t>Revenue:</t>
  </si>
  <si>
    <t>Expenditures:</t>
  </si>
  <si>
    <t>REVENUES</t>
  </si>
  <si>
    <t>1. Where our money comes from (all governmental funds)</t>
  </si>
  <si>
    <t xml:space="preserve">2. Compared to the prior year </t>
  </si>
  <si>
    <t>% change</t>
  </si>
  <si>
    <t xml:space="preserve">    Total Revenues</t>
  </si>
  <si>
    <t>3. Revenue sources per capita - compared to the prior year</t>
  </si>
  <si>
    <t xml:space="preserve">4. Historical trends of individual sources </t>
  </si>
  <si>
    <t>Commentary:</t>
  </si>
  <si>
    <t>EXPENDITURES</t>
  </si>
  <si>
    <t>1. Where we spend our money (all governmental funds)</t>
  </si>
  <si>
    <t>3. Spending per capita - compared to the prior year</t>
  </si>
  <si>
    <t>4. Historical trends of individual departments:</t>
  </si>
  <si>
    <t xml:space="preserve">FINANCIAL POSITION </t>
  </si>
  <si>
    <t>1. How have we managed our governmental fund resources (fund balance)?</t>
  </si>
  <si>
    <t>Revenue</t>
  </si>
  <si>
    <t>Surplus (shortfall)</t>
  </si>
  <si>
    <t>Fund balance, by component:</t>
  </si>
  <si>
    <t>total fund balance</t>
  </si>
  <si>
    <t>3. Fund balance per capita - compared to the prior year</t>
  </si>
  <si>
    <t xml:space="preserve">4. Historical trends of individual components </t>
  </si>
  <si>
    <t>OTHER LONG TERM OBLIGATIONS</t>
  </si>
  <si>
    <t>1. Pension funding status</t>
  </si>
  <si>
    <t>2. Retiree Health care funding status</t>
  </si>
  <si>
    <t>3. Percent funded - compared to the prior year</t>
  </si>
  <si>
    <t>4. Long Term Debt obligations:</t>
  </si>
  <si>
    <t xml:space="preserve">   5. Debt &amp; other long term obligations per capita - compared to the prior year</t>
  </si>
  <si>
    <t>Commentary: No OPEB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</si>
</sst>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43">
    <font>
      <sz val="11"/>
      <color indexed="8"/>
      <name val="Calibri"/>
      <family val="2"/>
    </font>
    <font>
      <sz val="10"/>
      <name val="Arial"/>
      <family val="2"/>
    </font>
    <font>
      <u val="singleAccounting"/>
      <sz val="12"/>
      <name val="Humanst521 BT"/>
      <family val="2"/>
    </font>
    <font>
      <sz val="12"/>
      <name val="Humanst521 B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 val="singleAccounting"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u val="singleAccounting"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 val="doubleAccounting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30"/>
      <name val="Calibri"/>
      <family val="2"/>
      <scheme val="minor"/>
    </font>
    <font>
      <u val="singleAccounting"/>
      <sz val="11"/>
      <color indexed="8"/>
      <name val="Calibri"/>
      <family val="2"/>
      <scheme val="minor"/>
    </font>
    <font>
      <i/>
      <sz val="11"/>
      <color indexed="1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indexed="55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 val="singleAccounting"/>
      <sz val="11"/>
      <color indexed="8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66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23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3">
    <xf numFmtId="41" fontId="0" fillId="0" borderId="0">
      <alignment vertical="center"/>
    </xf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8" borderId="0"/>
    <xf numFmtId="0" fontId="4" fillId="9" borderId="0"/>
    <xf numFmtId="0" fontId="4" fillId="10" borderId="0"/>
    <xf numFmtId="0" fontId="4" fillId="5" borderId="0"/>
    <xf numFmtId="0" fontId="4" fillId="8" borderId="0"/>
    <xf numFmtId="0" fontId="4" fillId="11" borderId="0"/>
    <xf numFmtId="0" fontId="5" fillId="12" borderId="0"/>
    <xf numFmtId="0" fontId="5" fillId="9" borderId="0"/>
    <xf numFmtId="0" fontId="5" fillId="10" borderId="0"/>
    <xf numFmtId="0" fontId="5" fillId="13" borderId="0"/>
    <xf numFmtId="0" fontId="5" fillId="14" borderId="0"/>
    <xf numFmtId="0" fontId="5" fillId="15" borderId="0"/>
    <xf numFmtId="0" fontId="5" fillId="16" borderId="0"/>
    <xf numFmtId="0" fontId="5" fillId="17" borderId="0"/>
    <xf numFmtId="0" fontId="5" fillId="18" borderId="0"/>
    <xf numFmtId="0" fontId="5" fillId="13" borderId="0"/>
    <xf numFmtId="0" fontId="5" fillId="14" borderId="0"/>
    <xf numFmtId="0" fontId="5" fillId="19" borderId="0"/>
    <xf numFmtId="0" fontId="6" fillId="3" borderId="0"/>
    <xf numFmtId="0" fontId="7" fillId="20" borderId="1"/>
    <xf numFmtId="0" fontId="8" fillId="21" borderId="2"/>
    <xf numFmtId="49" fontId="2" fillId="0" borderId="0">
      <alignment horizontal="center" vertical="center" wrapText="1"/>
    </xf>
    <xf numFmtId="41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4" fontId="4" fillId="0" borderId="0">
      <alignment vertical="center"/>
    </xf>
    <xf numFmtId="42" fontId="1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0" fontId="9" fillId="0" borderId="0"/>
    <xf numFmtId="0" fontId="10" fillId="4" borderId="0"/>
    <xf numFmtId="0" fontId="11" fillId="0" borderId="3"/>
    <xf numFmtId="0" fontId="12" fillId="0" borderId="4"/>
    <xf numFmtId="0" fontId="13" fillId="0" borderId="5"/>
    <xf numFmtId="0" fontId="13" fillId="0" borderId="0"/>
    <xf numFmtId="0" fontId="14" fillId="7" borderId="1"/>
    <xf numFmtId="0" fontId="15" fillId="0" borderId="6"/>
    <xf numFmtId="0" fontId="16" fillId="22" borderId="0"/>
    <xf numFmtId="41" fontId="4" fillId="0" borderId="0">
      <alignment vertical="center"/>
    </xf>
    <xf numFmtId="41" fontId="27" fillId="0" borderId="0"/>
    <xf numFmtId="0" fontId="4" fillId="23" borderId="7"/>
    <xf numFmtId="0" fontId="17" fillId="20" borderId="8"/>
    <xf numFmtId="9" fontId="4" fillId="0" borderId="0">
      <alignment vertical="center"/>
    </xf>
    <xf numFmtId="9" fontId="4" fillId="0" borderId="0">
      <alignment vertical="center"/>
    </xf>
    <xf numFmtId="49" fontId="3" fillId="0" borderId="0">
      <alignment horizontal="left" vertical="center"/>
    </xf>
    <xf numFmtId="0" fontId="18" fillId="0" borderId="0"/>
    <xf numFmtId="0" fontId="19" fillId="0" borderId="9"/>
    <xf numFmtId="0" fontId="20" fillId="0" borderId="0"/>
  </cellStyleXfs>
  <cellXfs count="98">
    <xf numFmtId="41" fontId="0" fillId="0" borderId="0" xfId="0">
      <alignment vertical="center"/>
    </xf>
    <xf numFmtId="41" fontId="0" fillId="0" borderId="0" xfId="0" applyAlignment="1">
      <alignment horizontal="left" vertical="center" indent="1"/>
    </xf>
    <xf numFmtId="41" fontId="0" fillId="0" borderId="0" xfId="0" applyAlignment="1">
      <alignment horizontal="left" vertical="center" indent="2"/>
    </xf>
    <xf numFmtId="41" fontId="0" fillId="0" borderId="10" xfId="0" applyBorder="1">
      <alignment vertical="center"/>
    </xf>
    <xf numFmtId="41" fontId="0" fillId="0" borderId="0" xfId="0" applyAlignment="1">
      <alignment horizontal="left" vertical="center" indent="4"/>
    </xf>
    <xf numFmtId="41" fontId="0" fillId="0" borderId="0" xfId="0" applyAlignment="1">
      <alignment horizontal="left" vertical="center" indent="6"/>
    </xf>
    <xf numFmtId="41" fontId="23" fillId="0" borderId="0" xfId="0" applyFont="1" applyAlignment="1">
      <alignment horizontal="right" vertical="center"/>
    </xf>
    <xf numFmtId="41" fontId="0" fillId="0" borderId="0" xfId="0" applyAlignment="1">
      <alignment horizontal="right" vertical="center"/>
    </xf>
    <xf numFmtId="41" fontId="22" fillId="0" borderId="0" xfId="0" applyFont="1" applyAlignment="1">
      <alignment horizontal="left" vertical="center"/>
    </xf>
    <xf numFmtId="42" fontId="0" fillId="0" borderId="0" xfId="0" applyNumberFormat="1">
      <alignment vertical="center"/>
    </xf>
    <xf numFmtId="41" fontId="21" fillId="0" borderId="0" xfId="0" applyFont="1">
      <alignment vertical="center"/>
    </xf>
    <xf numFmtId="41" fontId="0" fillId="0" borderId="11" xfId="0" applyBorder="1">
      <alignment vertical="center"/>
    </xf>
    <xf numFmtId="0" fontId="21" fillId="0" borderId="12" xfId="0" applyNumberFormat="1" applyFont="1" applyBorder="1" applyAlignment="1">
      <alignment horizontal="center" vertical="center" wrapText="1"/>
    </xf>
    <xf numFmtId="0" fontId="21" fillId="0" borderId="13" xfId="0" applyNumberFormat="1" applyFont="1" applyBorder="1" applyAlignment="1">
      <alignment horizontal="center" vertical="center" wrapText="1"/>
    </xf>
    <xf numFmtId="41" fontId="0" fillId="0" borderId="14" xfId="0" applyBorder="1" applyProtection="1">
      <alignment vertical="center"/>
      <protection locked="0"/>
    </xf>
    <xf numFmtId="41" fontId="0" fillId="0" borderId="15" xfId="0" applyBorder="1">
      <alignment vertical="center"/>
    </xf>
    <xf numFmtId="42" fontId="26" fillId="0" borderId="0" xfId="0" applyNumberFormat="1" applyFont="1">
      <alignment vertical="center"/>
    </xf>
    <xf numFmtId="41" fontId="0" fillId="0" borderId="16" xfId="0" applyBorder="1">
      <alignment vertical="center"/>
    </xf>
    <xf numFmtId="41" fontId="0" fillId="0" borderId="14" xfId="0" applyBorder="1">
      <alignment vertical="center"/>
    </xf>
    <xf numFmtId="41" fontId="0" fillId="0" borderId="17" xfId="0" applyBorder="1">
      <alignment vertical="center"/>
    </xf>
    <xf numFmtId="41" fontId="0" fillId="0" borderId="18" xfId="0" applyBorder="1">
      <alignment vertical="center"/>
    </xf>
    <xf numFmtId="164" fontId="0" fillId="0" borderId="0" xfId="36" applyNumberFormat="1" applyFont="1">
      <alignment vertical="center"/>
    </xf>
    <xf numFmtId="41" fontId="0" fillId="0" borderId="15" xfId="0" applyBorder="1" applyAlignment="1">
      <alignment horizontal="left" vertical="center" indent="2"/>
    </xf>
    <xf numFmtId="9" fontId="0" fillId="0" borderId="17" xfId="57" applyFont="1" applyBorder="1">
      <alignment vertical="center"/>
    </xf>
    <xf numFmtId="41" fontId="0" fillId="0" borderId="14" xfId="0" applyBorder="1" applyAlignment="1">
      <alignment horizontal="left" vertical="center" indent="2"/>
    </xf>
    <xf numFmtId="42" fontId="0" fillId="0" borderId="17" xfId="0" applyNumberFormat="1" applyBorder="1">
      <alignment vertical="center"/>
    </xf>
    <xf numFmtId="10" fontId="0" fillId="0" borderId="0" xfId="57" applyNumberFormat="1" applyFont="1">
      <alignment vertical="center"/>
    </xf>
    <xf numFmtId="41" fontId="0" fillId="0" borderId="0" xfId="0" applyAlignment="1">
      <alignment horizontal="left" vertical="top"/>
    </xf>
    <xf numFmtId="41" fontId="0" fillId="0" borderId="0" xfId="0" applyAlignment="1">
      <alignment vertical="top"/>
    </xf>
    <xf numFmtId="10" fontId="0" fillId="0" borderId="0" xfId="57" applyNumberFormat="1" applyFont="1" applyAlignment="1">
      <alignment horizontal="right" vertical="center"/>
    </xf>
    <xf numFmtId="9" fontId="0" fillId="0" borderId="16" xfId="57" applyFont="1" applyBorder="1" applyAlignment="1">
      <alignment horizontal="right" vertical="center"/>
    </xf>
    <xf numFmtId="10" fontId="0" fillId="0" borderId="19" xfId="0" applyNumberFormat="1" applyBorder="1" applyAlignment="1">
      <alignment horizontal="right" vertical="center"/>
    </xf>
    <xf numFmtId="10" fontId="0" fillId="0" borderId="16" xfId="57" applyNumberFormat="1" applyFont="1" applyBorder="1" applyAlignment="1">
      <alignment horizontal="right" vertical="center"/>
    </xf>
    <xf numFmtId="10" fontId="0" fillId="0" borderId="20" xfId="57" applyNumberFormat="1" applyFont="1" applyBorder="1" applyAlignment="1">
      <alignment horizontal="right" vertical="center"/>
    </xf>
    <xf numFmtId="41" fontId="28" fillId="0" borderId="21" xfId="0" applyFont="1" applyBorder="1" applyAlignment="1">
      <alignment horizontal="centerContinuous"/>
    </xf>
    <xf numFmtId="49" fontId="29" fillId="0" borderId="0" xfId="0" applyNumberFormat="1" applyFont="1" applyAlignment="1" applyProtection="1">
      <alignment horizontal="left"/>
      <protection locked="0"/>
    </xf>
    <xf numFmtId="41" fontId="30" fillId="0" borderId="0" xfId="54" applyFont="1"/>
    <xf numFmtId="49" fontId="31" fillId="0" borderId="0" xfId="54" applyNumberFormat="1" applyFont="1" applyAlignment="1">
      <alignment horizontal="left" vertical="top"/>
    </xf>
    <xf numFmtId="49" fontId="30" fillId="0" borderId="0" xfId="54" applyNumberFormat="1" applyFont="1" applyAlignment="1">
      <alignment horizontal="left" vertical="top"/>
    </xf>
    <xf numFmtId="49" fontId="25" fillId="0" borderId="0" xfId="0" applyNumberFormat="1" applyFont="1" applyAlignment="1">
      <alignment horizontal="left" vertical="top"/>
    </xf>
    <xf numFmtId="49" fontId="24" fillId="0" borderId="0" xfId="0" applyNumberFormat="1" applyFont="1" applyAlignment="1">
      <alignment horizontal="left" vertical="top"/>
    </xf>
    <xf numFmtId="49" fontId="24" fillId="0" borderId="0" xfId="0" quotePrefix="1" applyNumberFormat="1" applyFont="1" applyAlignment="1">
      <alignment horizontal="left" vertical="top"/>
    </xf>
    <xf numFmtId="49" fontId="30" fillId="0" borderId="0" xfId="54" quotePrefix="1" applyNumberFormat="1" applyFont="1" applyAlignment="1">
      <alignment horizontal="left" vertical="top"/>
    </xf>
    <xf numFmtId="41" fontId="32" fillId="0" borderId="0" xfId="0" applyFont="1" applyProtection="1">
      <alignment vertical="center"/>
      <protection locked="0"/>
    </xf>
    <xf numFmtId="41" fontId="32" fillId="0" borderId="0" xfId="0" applyFont="1">
      <alignment vertical="center"/>
    </xf>
    <xf numFmtId="41" fontId="32" fillId="0" borderId="0" xfId="0" applyFont="1" applyAlignment="1">
      <alignment horizontal="left" vertical="center"/>
    </xf>
    <xf numFmtId="41" fontId="32" fillId="0" borderId="0" xfId="0" applyFont="1" applyAlignment="1">
      <alignment horizontal="centerContinuous" vertical="center"/>
    </xf>
    <xf numFmtId="41" fontId="32" fillId="0" borderId="0" xfId="0" applyFont="1" applyAlignment="1"/>
    <xf numFmtId="41" fontId="32" fillId="0" borderId="0" xfId="0" applyFont="1" applyAlignment="1" applyProtection="1">
      <protection locked="0"/>
    </xf>
    <xf numFmtId="41" fontId="32" fillId="0" borderId="21" xfId="0" applyFont="1" applyBorder="1" applyAlignment="1">
      <alignment horizontal="centerContinuous"/>
    </xf>
    <xf numFmtId="41" fontId="33" fillId="0" borderId="0" xfId="0" applyFont="1" applyProtection="1">
      <alignment vertical="center"/>
      <protection locked="0"/>
    </xf>
    <xf numFmtId="0" fontId="34" fillId="0" borderId="0" xfId="0" applyNumberFormat="1" applyFont="1" applyAlignment="1" applyProtection="1">
      <alignment horizontal="center" vertical="center" wrapText="1"/>
      <protection locked="0"/>
    </xf>
    <xf numFmtId="0" fontId="34" fillId="0" borderId="0" xfId="0" applyNumberFormat="1" applyFont="1" applyAlignment="1">
      <alignment horizontal="center" vertical="center" wrapText="1"/>
    </xf>
    <xf numFmtId="41" fontId="35" fillId="0" borderId="0" xfId="0" applyFont="1" applyAlignment="1" applyProtection="1">
      <alignment horizontal="left" vertical="center"/>
      <protection locked="0"/>
    </xf>
    <xf numFmtId="41" fontId="36" fillId="0" borderId="0" xfId="0" applyFont="1">
      <alignment vertical="center"/>
    </xf>
    <xf numFmtId="5" fontId="37" fillId="0" borderId="0" xfId="0" applyNumberFormat="1" applyFont="1" applyAlignment="1">
      <alignment horizontal="center" vertical="center"/>
    </xf>
    <xf numFmtId="5" fontId="38" fillId="0" borderId="0" xfId="0" applyNumberFormat="1" applyFont="1" applyAlignment="1">
      <alignment horizontal="center" vertical="center"/>
    </xf>
    <xf numFmtId="41" fontId="39" fillId="0" borderId="0" xfId="0" applyFont="1">
      <alignment vertical="center"/>
    </xf>
    <xf numFmtId="41" fontId="32" fillId="0" borderId="0" xfId="0" applyFont="1" applyAlignment="1">
      <alignment horizontal="right" vertical="center"/>
    </xf>
    <xf numFmtId="41" fontId="32" fillId="0" borderId="0" xfId="0" applyFont="1" applyAlignment="1">
      <alignment horizontal="left" vertical="center" indent="2"/>
    </xf>
    <xf numFmtId="41" fontId="39" fillId="0" borderId="0" xfId="0" applyFont="1" applyAlignment="1">
      <alignment horizontal="left" vertical="center" indent="2"/>
    </xf>
    <xf numFmtId="41" fontId="32" fillId="0" borderId="0" xfId="0" applyFont="1" applyAlignment="1" applyProtection="1">
      <alignment horizontal="left" vertical="center" indent="2"/>
      <protection locked="0"/>
    </xf>
    <xf numFmtId="41" fontId="32" fillId="0" borderId="22" xfId="0" applyFont="1" applyBorder="1">
      <alignment vertical="center"/>
    </xf>
    <xf numFmtId="41" fontId="32" fillId="0" borderId="10" xfId="0" applyFont="1" applyBorder="1">
      <alignment vertical="center"/>
    </xf>
    <xf numFmtId="41" fontId="32" fillId="0" borderId="0" xfId="0" applyFont="1" applyAlignment="1">
      <alignment horizontal="left" vertical="center" indent="1"/>
    </xf>
    <xf numFmtId="41" fontId="32" fillId="0" borderId="10" xfId="57" applyNumberFormat="1" applyFont="1" applyBorder="1">
      <alignment vertical="center"/>
    </xf>
    <xf numFmtId="0" fontId="40" fillId="0" borderId="0" xfId="0" applyNumberFormat="1" applyFont="1" applyAlignment="1">
      <alignment horizontal="center" vertical="center" wrapText="1"/>
    </xf>
    <xf numFmtId="41" fontId="34" fillId="0" borderId="0" xfId="0" applyFont="1" applyAlignment="1">
      <alignment horizontal="centerContinuous" vertical="center"/>
    </xf>
    <xf numFmtId="41" fontId="32" fillId="0" borderId="0" xfId="0" applyFont="1" applyAlignment="1" applyProtection="1">
      <alignment horizontal="left" vertical="center"/>
      <protection locked="0"/>
    </xf>
    <xf numFmtId="41" fontId="32" fillId="0" borderId="0" xfId="57" applyNumberFormat="1" applyFont="1">
      <alignment vertical="center"/>
    </xf>
    <xf numFmtId="9" fontId="32" fillId="0" borderId="0" xfId="57" applyFont="1">
      <alignment vertical="center"/>
    </xf>
    <xf numFmtId="9" fontId="32" fillId="0" borderId="0" xfId="0" applyNumberFormat="1" applyFont="1">
      <alignment vertical="center"/>
    </xf>
    <xf numFmtId="41" fontId="39" fillId="0" borderId="0" xfId="0" applyFont="1" applyProtection="1">
      <alignment vertical="center"/>
      <protection locked="0"/>
    </xf>
    <xf numFmtId="41" fontId="32" fillId="0" borderId="0" xfId="0" applyFont="1" applyAlignment="1" applyProtection="1">
      <alignment horizontal="left" vertical="center" indent="1"/>
      <protection locked="0"/>
    </xf>
    <xf numFmtId="41" fontId="32" fillId="0" borderId="0" xfId="0" applyFont="1" applyAlignment="1" applyProtection="1">
      <alignment horizontal="left" vertical="center" indent="3"/>
      <protection locked="0"/>
    </xf>
    <xf numFmtId="41" fontId="32" fillId="0" borderId="23" xfId="0" applyFont="1" applyBorder="1">
      <alignment vertical="center"/>
    </xf>
    <xf numFmtId="41" fontId="32" fillId="0" borderId="0" xfId="0" applyFont="1" applyAlignment="1" applyProtection="1">
      <alignment vertical="center" wrapText="1"/>
      <protection locked="0"/>
    </xf>
    <xf numFmtId="41" fontId="32" fillId="0" borderId="10" xfId="0" applyFont="1" applyBorder="1" applyAlignment="1"/>
    <xf numFmtId="41" fontId="36" fillId="0" borderId="0" xfId="0" applyFont="1" applyProtection="1">
      <alignment vertical="center"/>
      <protection locked="0"/>
    </xf>
    <xf numFmtId="41" fontId="32" fillId="21" borderId="0" xfId="0" applyFont="1" applyFill="1">
      <alignment vertical="center"/>
    </xf>
    <xf numFmtId="41" fontId="32" fillId="21" borderId="0" xfId="0" applyFont="1" applyFill="1" applyProtection="1">
      <alignment vertical="center"/>
      <protection locked="0"/>
    </xf>
    <xf numFmtId="0" fontId="34" fillId="21" borderId="0" xfId="0" applyNumberFormat="1" applyFont="1" applyFill="1" applyAlignment="1">
      <alignment horizontal="center" vertical="center" wrapText="1"/>
    </xf>
    <xf numFmtId="41" fontId="32" fillId="24" borderId="0" xfId="0" applyFont="1" applyFill="1" applyAlignment="1"/>
    <xf numFmtId="41" fontId="32" fillId="24" borderId="0" xfId="0" applyFont="1" applyFill="1" applyProtection="1">
      <alignment vertical="center"/>
      <protection locked="0"/>
    </xf>
    <xf numFmtId="14" fontId="32" fillId="24" borderId="21" xfId="0" applyNumberFormat="1" applyFont="1" applyFill="1" applyBorder="1" applyAlignment="1">
      <alignment horizontal="center" vertical="center" wrapText="1"/>
    </xf>
    <xf numFmtId="49" fontId="32" fillId="24" borderId="0" xfId="0" applyNumberFormat="1" applyFont="1" applyFill="1">
      <alignment vertical="center"/>
    </xf>
    <xf numFmtId="41" fontId="41" fillId="0" borderId="0" xfId="0" applyFont="1">
      <alignment vertical="center"/>
    </xf>
    <xf numFmtId="41" fontId="42" fillId="0" borderId="0" xfId="0" applyFont="1">
      <alignment vertical="center"/>
    </xf>
    <xf numFmtId="49" fontId="31" fillId="0" borderId="0" xfId="54" applyNumberFormat="1" applyFont="1" applyAlignment="1">
      <alignment horizontal="center" vertical="top"/>
    </xf>
    <xf numFmtId="41" fontId="0" fillId="0" borderId="24" xfId="0" applyBorder="1" applyAlignment="1">
      <alignment horizontal="left" vertical="top"/>
    </xf>
    <xf numFmtId="41" fontId="0" fillId="0" borderId="23" xfId="0" applyBorder="1" applyAlignment="1">
      <alignment horizontal="left" vertical="top"/>
    </xf>
    <xf numFmtId="41" fontId="0" fillId="0" borderId="25" xfId="0" applyBorder="1" applyAlignment="1">
      <alignment horizontal="left" vertical="top"/>
    </xf>
    <xf numFmtId="41" fontId="0" fillId="0" borderId="26" xfId="0" applyBorder="1" applyAlignment="1">
      <alignment horizontal="left" vertical="top"/>
    </xf>
    <xf numFmtId="41" fontId="0" fillId="0" borderId="0" xfId="0" applyAlignment="1">
      <alignment horizontal="left" vertical="top"/>
    </xf>
    <xf numFmtId="41" fontId="0" fillId="0" borderId="19" xfId="0" applyBorder="1" applyAlignment="1">
      <alignment horizontal="left" vertical="top"/>
    </xf>
    <xf numFmtId="41" fontId="0" fillId="0" borderId="27" xfId="0" applyBorder="1" applyAlignment="1">
      <alignment horizontal="left" vertical="top"/>
    </xf>
    <xf numFmtId="41" fontId="0" fillId="0" borderId="21" xfId="0" applyBorder="1" applyAlignment="1">
      <alignment horizontal="left" vertical="top"/>
    </xf>
    <xf numFmtId="41" fontId="0" fillId="0" borderId="28" xfId="0" applyBorder="1" applyAlignment="1">
      <alignment horizontal="left" vertical="top"/>
    </xf>
  </cellXfs>
  <cellStyles count="6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 Heading" xfId="28" xr:uid="{00000000-0005-0000-0000-00001B000000}"/>
    <cellStyle name="Comma [0] 2" xfId="29" xr:uid="{00000000-0005-0000-0000-00001C000000}"/>
    <cellStyle name="Comma 2" xfId="30" xr:uid="{00000000-0005-0000-0000-00001D000000}"/>
    <cellStyle name="Comma 3" xfId="31" xr:uid="{00000000-0005-0000-0000-00001E000000}"/>
    <cellStyle name="Comma 4" xfId="32" xr:uid="{00000000-0005-0000-0000-00001F000000}"/>
    <cellStyle name="Comma 5" xfId="33" xr:uid="{00000000-0005-0000-0000-000020000000}"/>
    <cellStyle name="Comma 6" xfId="34" xr:uid="{00000000-0005-0000-0000-000021000000}"/>
    <cellStyle name="Comma 7" xfId="35" xr:uid="{00000000-0005-0000-0000-000022000000}"/>
    <cellStyle name="Currency" xfId="36" builtinId="4"/>
    <cellStyle name="Currency [0] 2" xfId="37" xr:uid="{00000000-0005-0000-0000-000024000000}"/>
    <cellStyle name="Currency 2" xfId="38" xr:uid="{00000000-0005-0000-0000-000025000000}"/>
    <cellStyle name="Currency 3" xfId="39" xr:uid="{00000000-0005-0000-0000-000026000000}"/>
    <cellStyle name="Currency 4" xfId="40" xr:uid="{00000000-0005-0000-0000-000027000000}"/>
    <cellStyle name="Currency 5" xfId="41" xr:uid="{00000000-0005-0000-0000-000028000000}"/>
    <cellStyle name="Currency 6" xfId="42" xr:uid="{00000000-0005-0000-0000-000029000000}"/>
    <cellStyle name="Currency 7" xfId="43" xr:uid="{00000000-0005-0000-0000-00002A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3" xfId="54" xr:uid="{00000000-0005-0000-0000-000036000000}"/>
    <cellStyle name="Note" xfId="55" builtinId="10" customBuiltin="1"/>
    <cellStyle name="Output" xfId="56" builtinId="21" customBuiltin="1"/>
    <cellStyle name="Percent" xfId="57" builtinId="5"/>
    <cellStyle name="Percent 2" xfId="58" xr:uid="{00000000-0005-0000-0000-00003A000000}"/>
    <cellStyle name="Text Column (No indent)" xfId="59" xr:uid="{00000000-0005-0000-0000-00003B000000}"/>
    <cellStyle name="Title" xfId="60" builtinId="15" customBuiltin="1"/>
    <cellStyle name="Total" xfId="61" builtinId="25" customBuiltin="1"/>
    <cellStyle name="Warning Text" xfId="6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134188486742837E-2"/>
          <c:y val="7.0235716736291906E-2"/>
          <c:w val="0.57404569548112339"/>
          <c:h val="0.79484048001049423"/>
        </c:manualLayout>
      </c:layout>
      <c:pieChart>
        <c:varyColors val="1"/>
        <c:ser>
          <c:idx val="0"/>
          <c:order val="0"/>
          <c:spPr>
            <a:solidFill>
              <a:srgbClr val="666699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8377-4B1B-BBCC-35EAE13018F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377-4B1B-BBCC-35EAE13018FC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8377-4B1B-BBCC-35EAE13018FC}"/>
              </c:ext>
            </c:extLst>
          </c:dPt>
          <c:dPt>
            <c:idx val="3"/>
            <c:bubble3D val="0"/>
            <c:spPr>
              <a:solidFill>
                <a:srgbClr val="604A7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377-4B1B-BBCC-35EAE13018FC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8377-4B1B-BBCC-35EAE13018F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377-4B1B-BBCC-35EAE13018FC}"/>
              </c:ext>
            </c:extLst>
          </c:dPt>
          <c:dPt>
            <c:idx val="6"/>
            <c:bubble3D val="0"/>
            <c:spPr>
              <a:solidFill>
                <a:srgbClr val="99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8377-4B1B-BBCC-35EAE13018FC}"/>
              </c:ext>
            </c:extLst>
          </c:dPt>
          <c:dPt>
            <c:idx val="7"/>
            <c:bubble3D val="0"/>
            <c:spPr>
              <a:solidFill>
                <a:srgbClr val="E46C0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377-4B1B-BBCC-35EAE13018FC}"/>
              </c:ext>
            </c:extLst>
          </c:dPt>
          <c:dPt>
            <c:idx val="8"/>
            <c:bubble3D val="0"/>
            <c:spPr>
              <a:solidFill>
                <a:srgbClr val="C3D69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8377-4B1B-BBCC-35EAE13018FC}"/>
              </c:ext>
            </c:extLst>
          </c:dPt>
          <c:cat>
            <c:strRef>
              <c:f>'Data Input'!$B$10:$B$18</c:f>
              <c:strCache>
                <c:ptCount val="9"/>
                <c:pt idx="0">
                  <c:v> Taxes </c:v>
                </c:pt>
                <c:pt idx="1">
                  <c:v> Licenses &amp; Permits </c:v>
                </c:pt>
                <c:pt idx="2">
                  <c:v> Federal Government </c:v>
                </c:pt>
                <c:pt idx="3">
                  <c:v> State Government </c:v>
                </c:pt>
                <c:pt idx="4">
                  <c:v> Local Contributions </c:v>
                </c:pt>
                <c:pt idx="5">
                  <c:v> Charges for Services </c:v>
                </c:pt>
                <c:pt idx="6">
                  <c:v> Fines &amp; Forfeitures </c:v>
                </c:pt>
                <c:pt idx="7">
                  <c:v> Interest &amp; Rents </c:v>
                </c:pt>
                <c:pt idx="8">
                  <c:v> Other Revenues </c:v>
                </c:pt>
              </c:strCache>
            </c:strRef>
          </c:cat>
          <c:val>
            <c:numRef>
              <c:f>'Data Input'!$G$10:$G$18</c:f>
              <c:numCache>
                <c:formatCode>_(* #,##0_);_(* \(#,##0\);_(* "-"_);_(@_)</c:formatCode>
                <c:ptCount val="9"/>
                <c:pt idx="0">
                  <c:v>548524</c:v>
                </c:pt>
                <c:pt idx="1">
                  <c:v>57666</c:v>
                </c:pt>
                <c:pt idx="3">
                  <c:v>1055621</c:v>
                </c:pt>
                <c:pt idx="5">
                  <c:v>75063</c:v>
                </c:pt>
                <c:pt idx="7">
                  <c:v>1123</c:v>
                </c:pt>
                <c:pt idx="8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77-4B1B-BBCC-35EAE1301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84700380685911"/>
          <c:y val="6.3255097492169038E-2"/>
          <c:w val="0.31957553543492712"/>
          <c:h val="0.8313527098970788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76879774947738E-2"/>
          <c:y val="6.7567567567567571E-2"/>
          <c:w val="0.88821883293233239"/>
          <c:h val="0.78630036601978059"/>
        </c:manualLayout>
      </c:layout>
      <c:lineChart>
        <c:grouping val="standard"/>
        <c:varyColors val="0"/>
        <c:ser>
          <c:idx val="0"/>
          <c:order val="0"/>
          <c:tx>
            <c:strRef>
              <c:f>'Data Input'!$B$47</c:f>
              <c:strCache>
                <c:ptCount val="1"/>
                <c:pt idx="0">
                  <c:v> Assets 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'Data Input'!$C$46:$G$46</c:f>
              <c:numCache>
                <c:formatCode>m/d/yyyy</c:formatCode>
                <c:ptCount val="5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</c:numCache>
            </c:numRef>
          </c:cat>
          <c:val>
            <c:numRef>
              <c:f>'Data Input'!$C$47:$G$47</c:f>
              <c:numCache>
                <c:formatCode>_(* #,##0_);_(* \(#,##0\);_(* "-"_);_(@_)</c:formatCode>
                <c:ptCount val="5"/>
                <c:pt idx="0">
                  <c:v>523762</c:v>
                </c:pt>
                <c:pt idx="1">
                  <c:v>554821</c:v>
                </c:pt>
                <c:pt idx="2">
                  <c:v>588000</c:v>
                </c:pt>
                <c:pt idx="3">
                  <c:v>593863</c:v>
                </c:pt>
                <c:pt idx="4">
                  <c:v>690591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FA8-4DC9-895A-8BF3D788BAB0}"/>
            </c:ext>
          </c:extLst>
        </c:ser>
        <c:ser>
          <c:idx val="1"/>
          <c:order val="1"/>
          <c:tx>
            <c:strRef>
              <c:f>'Data Input'!$B$48</c:f>
              <c:strCache>
                <c:ptCount val="1"/>
                <c:pt idx="0">
                  <c:v> Actuarial Liability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'Data Input'!$C$46:$G$46</c:f>
              <c:numCache>
                <c:formatCode>m/d/yyyy</c:formatCode>
                <c:ptCount val="5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</c:numCache>
            </c:numRef>
          </c:cat>
          <c:val>
            <c:numRef>
              <c:f>'Data Input'!$C$48:$G$48</c:f>
              <c:numCache>
                <c:formatCode>_(* #,##0_);_(* \(#,##0\);_(* "-"_);_(@_)</c:formatCode>
                <c:ptCount val="5"/>
                <c:pt idx="0">
                  <c:v>533829</c:v>
                </c:pt>
                <c:pt idx="1">
                  <c:v>554428</c:v>
                </c:pt>
                <c:pt idx="2">
                  <c:v>564000</c:v>
                </c:pt>
                <c:pt idx="3">
                  <c:v>612689</c:v>
                </c:pt>
                <c:pt idx="4">
                  <c:v>617267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FA8-4DC9-895A-8BF3D788B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5186431"/>
        <c:axId val="1"/>
      </c:lineChart>
      <c:catAx>
        <c:axId val="101518643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5186431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7221137627590466"/>
          <c:y val="0.9273020553406619"/>
          <c:w val="0.64050546965775057"/>
          <c:h val="6.06079774732458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610527509261476"/>
          <c:y val="5.871353261883798E-2"/>
          <c:w val="0.88685280142871226"/>
          <c:h val="0.77406349297799781"/>
        </c:manualLayout>
      </c:layout>
      <c:lineChart>
        <c:grouping val="standard"/>
        <c:varyColors val="0"/>
        <c:ser>
          <c:idx val="0"/>
          <c:order val="0"/>
          <c:tx>
            <c:strRef>
              <c:f>'Data Input'!$B$53</c:f>
              <c:strCache>
                <c:ptCount val="1"/>
                <c:pt idx="0">
                  <c:v> Assets 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'Data Input'!$C$52:$G$52</c:f>
              <c:numCache>
                <c:formatCode>m/d/yyyy</c:formatCode>
                <c:ptCount val="5"/>
              </c:numCache>
            </c:numRef>
          </c:cat>
          <c:val>
            <c:numRef>
              <c:f>'Data Input'!$C$53:$G$53</c:f>
              <c:numCache>
                <c:formatCode>_(* #,##0_);_(* \(#,##0\);_(* "-"_);_(@_)</c:formatCode>
                <c:ptCount val="5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94F-4585-B1A6-713768AB3EE6}"/>
            </c:ext>
          </c:extLst>
        </c:ser>
        <c:ser>
          <c:idx val="1"/>
          <c:order val="1"/>
          <c:tx>
            <c:strRef>
              <c:f>'Data Input'!$B$54</c:f>
              <c:strCache>
                <c:ptCount val="1"/>
                <c:pt idx="0">
                  <c:v> Actuarial Liability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'Data Input'!$C$52:$G$52</c:f>
              <c:numCache>
                <c:formatCode>m/d/yyyy</c:formatCode>
                <c:ptCount val="5"/>
              </c:numCache>
            </c:numRef>
          </c:cat>
          <c:val>
            <c:numRef>
              <c:f>'Data Input'!$C$54:$G$54</c:f>
              <c:numCache>
                <c:formatCode>_(* #,##0_);_(* \(#,##0\);_(* "-"_);_(@_)</c:formatCode>
                <c:ptCount val="5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94F-4585-B1A6-713768AB3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5182271"/>
        <c:axId val="1"/>
      </c:lineChart>
      <c:catAx>
        <c:axId val="101518227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5182271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6820105581104858"/>
          <c:y val="0.918210858719675"/>
          <c:w val="0.64833861512622359"/>
          <c:h val="6.06079774732458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366397902225688E-2"/>
          <c:y val="6.6666883681261987E-2"/>
          <c:w val="0.58019858079225406"/>
          <c:h val="0.830002701831711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Input'!$A$68:$B$68</c:f>
              <c:strCache>
                <c:ptCount val="2"/>
                <c:pt idx="0">
                  <c:v> Structured Debt </c:v>
                </c:pt>
                <c:pt idx="1">
                  <c:v> Percent funded 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Input'!$C$68:$G$68</c:f>
              <c:numCache>
                <c:formatCode>_(* #,##0_);_(* \(#,##0\);_(* "-"_);_(@_)</c:formatCode>
                <c:ptCount val="5"/>
                <c:pt idx="0">
                  <c:v>141717</c:v>
                </c:pt>
                <c:pt idx="1">
                  <c:v>146876</c:v>
                </c:pt>
                <c:pt idx="2">
                  <c:v>143729</c:v>
                </c:pt>
                <c:pt idx="3">
                  <c:v>32000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248-4A2B-9D7E-D1BAACD13D77}"/>
            </c:ext>
          </c:extLst>
        </c:ser>
        <c:ser>
          <c:idx val="1"/>
          <c:order val="1"/>
          <c:tx>
            <c:strRef>
              <c:f>'Data Input'!$A$69:$B$69</c:f>
              <c:strCache>
                <c:ptCount val="2"/>
                <c:pt idx="0">
                  <c:v> Employee Compensated Absences </c:v>
                </c:pt>
                <c:pt idx="1">
                  <c:v> Percent funded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Input'!$C$69:$G$69</c:f>
              <c:numCache>
                <c:formatCode>_(* #,##0_);_(* \(#,##0\);_(* "-"_);_(@_)</c:formatCode>
                <c:ptCount val="5"/>
                <c:pt idx="3">
                  <c:v>2791</c:v>
                </c:pt>
                <c:pt idx="4">
                  <c:v>2195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248-4A2B-9D7E-D1BAACD13D77}"/>
            </c:ext>
          </c:extLst>
        </c:ser>
        <c:ser>
          <c:idx val="2"/>
          <c:order val="2"/>
          <c:tx>
            <c:strRef>
              <c:f>'Data Input'!$A$70:$B$70</c:f>
              <c:strCache>
                <c:ptCount val="2"/>
                <c:pt idx="0">
                  <c:v> Landfill Closure &amp; Postclosure Care </c:v>
                </c:pt>
                <c:pt idx="1">
                  <c:v> Percent funded 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Input'!$C$70:$G$70</c:f>
              <c:numCache>
                <c:formatCode>_(* #,##0_);_(* \(#,##0\);_(* "-"_);_(@_)</c:formatCode>
                <c:ptCount val="5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E248-4A2B-9D7E-D1BAACD13D77}"/>
            </c:ext>
          </c:extLst>
        </c:ser>
        <c:ser>
          <c:idx val="3"/>
          <c:order val="3"/>
          <c:tx>
            <c:strRef>
              <c:f>'Data Input'!$A$71:$B$71</c:f>
              <c:strCache>
                <c:ptCount val="2"/>
                <c:pt idx="0">
                  <c:v> Uninsured Losses </c:v>
                </c:pt>
                <c:pt idx="1">
                  <c:v> Percent funded </c:v>
                </c:pt>
              </c:strCache>
            </c:strRef>
          </c:tx>
          <c:spPr>
            <a:solidFill>
              <a:srgbClr val="666699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Input'!$C$71:$G$71</c:f>
              <c:numCache>
                <c:formatCode>_(* #,##0_);_(* \(#,##0\);_(* "-"_);_(@_)</c:formatCode>
                <c:ptCount val="5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E248-4A2B-9D7E-D1BAACD13D77}"/>
            </c:ext>
          </c:extLst>
        </c:ser>
        <c:ser>
          <c:idx val="4"/>
          <c:order val="4"/>
          <c:tx>
            <c:strRef>
              <c:f>'Data Input'!$A$72:$B$72</c:f>
              <c:strCache>
                <c:ptCount val="2"/>
                <c:pt idx="0">
                  <c:v> Other Claims &amp; Contingencies </c:v>
                </c:pt>
                <c:pt idx="1">
                  <c:v> Percent funded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Input'!$C$72:$G$72</c:f>
              <c:numCache>
                <c:formatCode>_(* #,##0_);_(* \(#,##0\);_(* "-"_);_(@_)</c:formatCode>
                <c:ptCount val="5"/>
                <c:pt idx="3">
                  <c:v>1440962</c:v>
                </c:pt>
                <c:pt idx="4">
                  <c:v>2352953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E248-4A2B-9D7E-D1BAACD13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5186847"/>
        <c:axId val="1"/>
      </c:barChart>
      <c:catAx>
        <c:axId val="10151868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5186847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37869006346557"/>
          <c:y val="0.12121595494649175"/>
          <c:w val="0.24125318619490696"/>
          <c:h val="0.8121468981414946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721062618595827E-2"/>
          <c:y val="6.6666883681261987E-2"/>
          <c:w val="0.59582542694497154"/>
          <c:h val="0.830002701831711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Input'!$A$68</c:f>
              <c:strCache>
                <c:ptCount val="1"/>
                <c:pt idx="0">
                  <c:v> Structured Debt 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'Data Input'!$H$68:$I$68</c:f>
              <c:numCache>
                <c:formatCode>_(* #,##0_);_(* \(#,##0\);_(* "-"_);_(@_)</c:formatCode>
                <c:ptCount val="2"/>
                <c:pt idx="0">
                  <c:v>24.35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CEB-4099-9EBE-4C5791C545EC}"/>
            </c:ext>
          </c:extLst>
        </c:ser>
        <c:ser>
          <c:idx val="1"/>
          <c:order val="1"/>
          <c:tx>
            <c:strRef>
              <c:f>'Data Input'!$A$69</c:f>
              <c:strCache>
                <c:ptCount val="1"/>
                <c:pt idx="0">
                  <c:v> Employee Compensated Absences 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'Data Input'!$H$69:$I$69</c:f>
              <c:numCache>
                <c:formatCode>_(* #,##0_);_(* \(#,##0\);_(* "-"_);_(@_)</c:formatCode>
                <c:ptCount val="2"/>
                <c:pt idx="0">
                  <c:v>2.12</c:v>
                </c:pt>
                <c:pt idx="1">
                  <c:v>1.67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CEB-4099-9EBE-4C5791C545EC}"/>
            </c:ext>
          </c:extLst>
        </c:ser>
        <c:ser>
          <c:idx val="2"/>
          <c:order val="2"/>
          <c:tx>
            <c:strRef>
              <c:f>'Data Input'!$A$70</c:f>
              <c:strCache>
                <c:ptCount val="1"/>
                <c:pt idx="0">
                  <c:v> Landfill Closure &amp; Postclosure Care 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'Data Input'!$H$70:$I$70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CEB-4099-9EBE-4C5791C545EC}"/>
            </c:ext>
          </c:extLst>
        </c:ser>
        <c:ser>
          <c:idx val="3"/>
          <c:order val="3"/>
          <c:tx>
            <c:strRef>
              <c:f>'Data Input'!$A$71</c:f>
              <c:strCache>
                <c:ptCount val="1"/>
                <c:pt idx="0">
                  <c:v> Uninsured Losses </c:v>
                </c:pt>
              </c:strCache>
            </c:strRef>
          </c:tx>
          <c:spPr>
            <a:solidFill>
              <a:srgbClr val="666699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'Data Input'!$H$71:$I$71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CEB-4099-9EBE-4C5791C545EC}"/>
            </c:ext>
          </c:extLst>
        </c:ser>
        <c:ser>
          <c:idx val="4"/>
          <c:order val="4"/>
          <c:tx>
            <c:strRef>
              <c:f>'Data Input'!$A$72</c:f>
              <c:strCache>
                <c:ptCount val="1"/>
                <c:pt idx="0">
                  <c:v> Other Claims &amp; Contingencies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'Data Input'!$H$72:$I$72</c:f>
              <c:numCache>
                <c:formatCode>_(* #,##0_);_(* \(#,##0\);_(* "-"_);_(@_)</c:formatCode>
                <c:ptCount val="2"/>
                <c:pt idx="0">
                  <c:v>1096.6199999999999</c:v>
                </c:pt>
                <c:pt idx="1">
                  <c:v>1790.68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CEB-4099-9EBE-4C5791C54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5187679"/>
        <c:axId val="1"/>
      </c:barChart>
      <c:catAx>
        <c:axId val="1015187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5187679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364582170308118"/>
          <c:y val="0.17825388070663814"/>
          <c:w val="0.29602464277656526"/>
          <c:h val="0.652590478519217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01071385780046"/>
          <c:y val="6.6889632107023408E-2"/>
          <c:w val="0.86807499700460322"/>
          <c:h val="0.69230769230769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Input'!$F$46</c:f>
              <c:strCache>
                <c:ptCount val="1"/>
                <c:pt idx="0">
                  <c:v>12/31/2019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strRef>
              <c:f>('Data Input'!$A$45,'Data Input'!$A$51,'Data Input'!$A$57)</c:f>
              <c:strCache>
                <c:ptCount val="3"/>
                <c:pt idx="0">
                  <c:v> Pensions </c:v>
                </c:pt>
                <c:pt idx="1">
                  <c:v> OPEB </c:v>
                </c:pt>
                <c:pt idx="2">
                  <c:v> Sum of All Pension &amp; OPEB Plans </c:v>
                </c:pt>
              </c:strCache>
            </c:strRef>
          </c:cat>
          <c:val>
            <c:numRef>
              <c:f>('Data Input'!$F$50,'Data Input'!$F$56,'Data Input'!$F$61)</c:f>
              <c:numCache>
                <c:formatCode>0%</c:formatCode>
                <c:ptCount val="3"/>
                <c:pt idx="0">
                  <c:v>0.96927315489587706</c:v>
                </c:pt>
                <c:pt idx="1">
                  <c:v>0</c:v>
                </c:pt>
                <c:pt idx="2">
                  <c:v>0.96927315489587706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586-4306-86A3-A02AF756DE23}"/>
            </c:ext>
          </c:extLst>
        </c:ser>
        <c:ser>
          <c:idx val="1"/>
          <c:order val="1"/>
          <c:tx>
            <c:strRef>
              <c:f>'Data Input'!$G$46</c:f>
              <c:strCache>
                <c:ptCount val="1"/>
                <c:pt idx="0">
                  <c:v>12/31/2020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strRef>
              <c:f>('Data Input'!$A$45,'Data Input'!$A$51,'Data Input'!$A$57)</c:f>
              <c:strCache>
                <c:ptCount val="3"/>
                <c:pt idx="0">
                  <c:v> Pensions </c:v>
                </c:pt>
                <c:pt idx="1">
                  <c:v> OPEB </c:v>
                </c:pt>
                <c:pt idx="2">
                  <c:v> Sum of All Pension &amp; OPEB Plans </c:v>
                </c:pt>
              </c:strCache>
            </c:strRef>
          </c:cat>
          <c:val>
            <c:numRef>
              <c:f>('Data Input'!$G$50,'Data Input'!$G$56,'Data Input'!$G$61)</c:f>
              <c:numCache>
                <c:formatCode>0%</c:formatCode>
                <c:ptCount val="3"/>
                <c:pt idx="0">
                  <c:v>1.1187881419223773</c:v>
                </c:pt>
                <c:pt idx="1">
                  <c:v>0</c:v>
                </c:pt>
                <c:pt idx="2">
                  <c:v>1.1187881419223773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4586-4306-86A3-A02AF756D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184767"/>
        <c:axId val="1"/>
      </c:barChart>
      <c:catAx>
        <c:axId val="10151847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5184767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512338434844171"/>
          <c:y val="0.86325049757360206"/>
          <c:w val="0.53036000461885058"/>
          <c:h val="7.2950746273825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95666711602741"/>
          <c:y val="6.6666883681261987E-2"/>
          <c:w val="0.82826174874930869"/>
          <c:h val="0.45000146484851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Input'!$H$5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strRef>
              <c:f>'Data Input'!$B$10:$B$19</c:f>
              <c:strCache>
                <c:ptCount val="10"/>
                <c:pt idx="0">
                  <c:v> Taxes </c:v>
                </c:pt>
                <c:pt idx="1">
                  <c:v> Licenses &amp; Permits </c:v>
                </c:pt>
                <c:pt idx="2">
                  <c:v> Federal Government </c:v>
                </c:pt>
                <c:pt idx="3">
                  <c:v> State Government </c:v>
                </c:pt>
                <c:pt idx="4">
                  <c:v> Local Contributions </c:v>
                </c:pt>
                <c:pt idx="5">
                  <c:v> Charges for Services </c:v>
                </c:pt>
                <c:pt idx="6">
                  <c:v> Fines &amp; Forfeitures </c:v>
                </c:pt>
                <c:pt idx="7">
                  <c:v> Interest &amp; Rents </c:v>
                </c:pt>
                <c:pt idx="8">
                  <c:v> Other Revenues </c:v>
                </c:pt>
                <c:pt idx="9">
                  <c:v> Total Revenues </c:v>
                </c:pt>
              </c:strCache>
            </c:strRef>
          </c:cat>
          <c:val>
            <c:numRef>
              <c:f>'Data Input'!$H$10:$H$18</c:f>
              <c:numCache>
                <c:formatCode>_(* #,##0_);_(* \(#,##0\);_(* "-"_);_(@_)</c:formatCode>
                <c:ptCount val="9"/>
                <c:pt idx="0">
                  <c:v>438.53</c:v>
                </c:pt>
                <c:pt idx="1">
                  <c:v>33.68</c:v>
                </c:pt>
                <c:pt idx="2">
                  <c:v>0</c:v>
                </c:pt>
                <c:pt idx="3">
                  <c:v>201.59</c:v>
                </c:pt>
                <c:pt idx="4">
                  <c:v>0</c:v>
                </c:pt>
                <c:pt idx="5">
                  <c:v>65.89</c:v>
                </c:pt>
                <c:pt idx="6">
                  <c:v>0</c:v>
                </c:pt>
                <c:pt idx="7">
                  <c:v>1.88</c:v>
                </c:pt>
                <c:pt idx="8">
                  <c:v>15.82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6AA-433C-92F3-F4E23E32929F}"/>
            </c:ext>
          </c:extLst>
        </c:ser>
        <c:ser>
          <c:idx val="1"/>
          <c:order val="1"/>
          <c:tx>
            <c:strRef>
              <c:f>'Data Input'!$I$5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strRef>
              <c:f>'Data Input'!$B$10:$B$19</c:f>
              <c:strCache>
                <c:ptCount val="10"/>
                <c:pt idx="0">
                  <c:v> Taxes </c:v>
                </c:pt>
                <c:pt idx="1">
                  <c:v> Licenses &amp; Permits </c:v>
                </c:pt>
                <c:pt idx="2">
                  <c:v> Federal Government </c:v>
                </c:pt>
                <c:pt idx="3">
                  <c:v> State Government </c:v>
                </c:pt>
                <c:pt idx="4">
                  <c:v> Local Contributions </c:v>
                </c:pt>
                <c:pt idx="5">
                  <c:v> Charges for Services </c:v>
                </c:pt>
                <c:pt idx="6">
                  <c:v> Fines &amp; Forfeitures </c:v>
                </c:pt>
                <c:pt idx="7">
                  <c:v> Interest &amp; Rents </c:v>
                </c:pt>
                <c:pt idx="8">
                  <c:v> Other Revenues </c:v>
                </c:pt>
                <c:pt idx="9">
                  <c:v> Total Revenues </c:v>
                </c:pt>
              </c:strCache>
            </c:strRef>
          </c:cat>
          <c:val>
            <c:numRef>
              <c:f>'Data Input'!$I$10:$I$18</c:f>
              <c:numCache>
                <c:formatCode>_(* #,##0_);_(* \(#,##0\);_(* "-"_);_(@_)</c:formatCode>
                <c:ptCount val="9"/>
                <c:pt idx="0">
                  <c:v>417.45</c:v>
                </c:pt>
                <c:pt idx="1">
                  <c:v>43.89</c:v>
                </c:pt>
                <c:pt idx="2">
                  <c:v>0</c:v>
                </c:pt>
                <c:pt idx="3">
                  <c:v>803.36</c:v>
                </c:pt>
                <c:pt idx="4">
                  <c:v>0</c:v>
                </c:pt>
                <c:pt idx="5">
                  <c:v>57.13</c:v>
                </c:pt>
                <c:pt idx="6">
                  <c:v>0</c:v>
                </c:pt>
                <c:pt idx="7">
                  <c:v>0.85</c:v>
                </c:pt>
                <c:pt idx="8">
                  <c:v>3.81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6AA-433C-92F3-F4E23E329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918895"/>
        <c:axId val="1"/>
      </c:barChart>
      <c:catAx>
        <c:axId val="10109188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0918895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3044868038173856"/>
          <c:y val="0.91003024053398041"/>
          <c:w val="0.22609425636212532"/>
          <c:h val="6.6668882090401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330829860421726E-2"/>
          <c:y val="0.36577241140875927"/>
          <c:w val="0.88326932156390747"/>
          <c:h val="0.530202211032880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Input'!$B$87</c:f>
              <c:strCache>
                <c:ptCount val="1"/>
                <c:pt idx="0">
                  <c:v> Taxes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Input'!$C$87:$G$87</c:f>
              <c:numCache>
                <c:formatCode>_(* #,##0_);_(* \(#,##0\);_(* "-"_);_(@_)</c:formatCode>
                <c:ptCount val="5"/>
                <c:pt idx="0">
                  <c:v>612081</c:v>
                </c:pt>
                <c:pt idx="1">
                  <c:v>587925</c:v>
                </c:pt>
                <c:pt idx="2">
                  <c:v>562370</c:v>
                </c:pt>
                <c:pt idx="3">
                  <c:v>536755</c:v>
                </c:pt>
                <c:pt idx="4">
                  <c:v>548524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2D7-4DFF-A43B-96173FFFC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918063"/>
        <c:axId val="1"/>
      </c:barChart>
      <c:catAx>
        <c:axId val="10109180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091806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281057221917255E-2"/>
          <c:y val="5.3280182181621956E-2"/>
          <c:w val="0.56384097121708765"/>
          <c:h val="0.89811219638561279"/>
        </c:manualLayout>
      </c:layout>
      <c:pieChart>
        <c:varyColors val="0"/>
        <c:ser>
          <c:idx val="0"/>
          <c:order val="0"/>
          <c:dPt>
            <c:idx val="0"/>
            <c:bubble3D val="0"/>
            <c:spPr>
              <a:solidFill>
                <a:srgbClr val="604A7B"/>
              </a:solidFill>
            </c:spPr>
            <c:extLst>
              <c:ext xmlns:c16="http://schemas.microsoft.com/office/drawing/2014/chart" uri="{C3380CC4-5D6E-409C-BE32-E72D297353CC}">
                <c16:uniqueId val="{00000000-8B87-4545-9DDE-EBE1B7B2942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B87-4545-9DDE-EBE1B7B29423}"/>
              </c:ext>
            </c:extLst>
          </c:dPt>
          <c:dPt>
            <c:idx val="2"/>
            <c:bubble3D val="0"/>
            <c:spPr>
              <a:solidFill>
                <a:srgbClr val="E46C0A"/>
              </a:solidFill>
            </c:spPr>
            <c:extLst>
              <c:ext xmlns:c16="http://schemas.microsoft.com/office/drawing/2014/chart" uri="{C3380CC4-5D6E-409C-BE32-E72D297353CC}">
                <c16:uniqueId val="{00000002-8B87-4545-9DDE-EBE1B7B29423}"/>
              </c:ext>
            </c:extLst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B87-4545-9DDE-EBE1B7B29423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4-8B87-4545-9DDE-EBE1B7B2942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B87-4545-9DDE-EBE1B7B29423}"/>
              </c:ext>
            </c:extLst>
          </c:dPt>
          <c:dPt>
            <c:idx val="6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6-8B87-4545-9DDE-EBE1B7B29423}"/>
              </c:ext>
            </c:extLst>
          </c:dPt>
          <c:dPt>
            <c:idx val="7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8B87-4545-9DDE-EBE1B7B29423}"/>
              </c:ext>
            </c:extLst>
          </c:dPt>
          <c:dPt>
            <c:idx val="8"/>
            <c:bubble3D val="0"/>
            <c:spPr>
              <a:solidFill>
                <a:srgbClr val="339966"/>
              </a:solidFill>
            </c:spPr>
            <c:extLst>
              <c:ext xmlns:c16="http://schemas.microsoft.com/office/drawing/2014/chart" uri="{C3380CC4-5D6E-409C-BE32-E72D297353CC}">
                <c16:uniqueId val="{00000008-8B87-4545-9DDE-EBE1B7B29423}"/>
              </c:ext>
            </c:extLst>
          </c:dPt>
          <c:dPt>
            <c:idx val="9"/>
            <c:bubble3D val="0"/>
            <c:spPr>
              <a:solidFill>
                <a:srgbClr val="B8A9CB"/>
              </a:solidFill>
            </c:spPr>
            <c:extLst>
              <c:ext xmlns:c16="http://schemas.microsoft.com/office/drawing/2014/chart" uri="{C3380CC4-5D6E-409C-BE32-E72D297353CC}">
                <c16:uniqueId val="{00000009-8B87-4545-9DDE-EBE1B7B29423}"/>
              </c:ext>
            </c:extLst>
          </c:dPt>
          <c:dPt>
            <c:idx val="10"/>
            <c:bubble3D val="0"/>
            <c:spPr>
              <a:solidFill>
                <a:srgbClr val="C3D69B"/>
              </a:solidFill>
            </c:spPr>
            <c:extLst>
              <c:ext xmlns:c16="http://schemas.microsoft.com/office/drawing/2014/chart" uri="{C3380CC4-5D6E-409C-BE32-E72D297353CC}">
                <c16:uniqueId val="{0000000A-8B87-4545-9DDE-EBE1B7B29423}"/>
              </c:ext>
            </c:extLst>
          </c:dPt>
          <c:cat>
            <c:strRef>
              <c:f>'Data Input'!$B$21:$B$31</c:f>
              <c:strCache>
                <c:ptCount val="11"/>
                <c:pt idx="0">
                  <c:v> General Government </c:v>
                </c:pt>
                <c:pt idx="1">
                  <c:v> Police &amp; Fire </c:v>
                </c:pt>
                <c:pt idx="2">
                  <c:v> Other Public Safety </c:v>
                </c:pt>
                <c:pt idx="3">
                  <c:v> Roads  </c:v>
                </c:pt>
                <c:pt idx="4">
                  <c:v> Other Public Works </c:v>
                </c:pt>
                <c:pt idx="5">
                  <c:v> Health &amp; Welfare </c:v>
                </c:pt>
                <c:pt idx="6">
                  <c:v> Community/Econ. Development </c:v>
                </c:pt>
                <c:pt idx="7">
                  <c:v> Recreation &amp; Culture </c:v>
                </c:pt>
                <c:pt idx="8">
                  <c:v> Capital Outlay </c:v>
                </c:pt>
                <c:pt idx="9">
                  <c:v> Debt Service </c:v>
                </c:pt>
                <c:pt idx="10">
                  <c:v> Other Expenditures </c:v>
                </c:pt>
              </c:strCache>
            </c:strRef>
          </c:cat>
          <c:val>
            <c:numRef>
              <c:f>'Data Input'!$G$21:$G$31</c:f>
              <c:numCache>
                <c:formatCode>_(* #,##0_);_(* \(#,##0\);_(* "-"_);_(@_)</c:formatCode>
                <c:ptCount val="11"/>
                <c:pt idx="0">
                  <c:v>201686</c:v>
                </c:pt>
                <c:pt idx="1">
                  <c:v>370392</c:v>
                </c:pt>
                <c:pt idx="3">
                  <c:v>173563</c:v>
                </c:pt>
                <c:pt idx="4">
                  <c:v>30839</c:v>
                </c:pt>
                <c:pt idx="6">
                  <c:v>94472</c:v>
                </c:pt>
                <c:pt idx="7">
                  <c:v>93</c:v>
                </c:pt>
                <c:pt idx="8">
                  <c:v>1039502</c:v>
                </c:pt>
                <c:pt idx="9">
                  <c:v>181156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B87-4545-9DDE-EBE1B7B29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42697933926414"/>
          <c:y val="6.7280422324419428E-2"/>
          <c:w val="0.2683014336421326"/>
          <c:h val="0.8624126861584672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7721021611002"/>
          <c:y val="5.58659979841322E-2"/>
          <c:w val="0.84479371316306484"/>
          <c:h val="0.469274383066710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Input'!$H$5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strRef>
              <c:f>'Data Input'!$B$21:$B$31</c:f>
              <c:strCache>
                <c:ptCount val="11"/>
                <c:pt idx="0">
                  <c:v> General Government </c:v>
                </c:pt>
                <c:pt idx="1">
                  <c:v> Police &amp; Fire </c:v>
                </c:pt>
                <c:pt idx="2">
                  <c:v> Other Public Safety </c:v>
                </c:pt>
                <c:pt idx="3">
                  <c:v> Roads  </c:v>
                </c:pt>
                <c:pt idx="4">
                  <c:v> Other Public Works </c:v>
                </c:pt>
                <c:pt idx="5">
                  <c:v> Health &amp; Welfare </c:v>
                </c:pt>
                <c:pt idx="6">
                  <c:v> Community/Econ. Development </c:v>
                </c:pt>
                <c:pt idx="7">
                  <c:v> Recreation &amp; Culture </c:v>
                </c:pt>
                <c:pt idx="8">
                  <c:v> Capital Outlay </c:v>
                </c:pt>
                <c:pt idx="9">
                  <c:v> Debt Service </c:v>
                </c:pt>
                <c:pt idx="10">
                  <c:v> Other Expenditures </c:v>
                </c:pt>
              </c:strCache>
            </c:strRef>
          </c:cat>
          <c:val>
            <c:numRef>
              <c:f>'Data Input'!$H$21:$H$31</c:f>
              <c:numCache>
                <c:formatCode>_(* #,##0_);_(* \(#,##0\);_(* "-"_);_(@_)</c:formatCode>
                <c:ptCount val="11"/>
                <c:pt idx="0">
                  <c:v>408.15</c:v>
                </c:pt>
                <c:pt idx="1">
                  <c:v>113.95</c:v>
                </c:pt>
                <c:pt idx="2">
                  <c:v>0</c:v>
                </c:pt>
                <c:pt idx="3">
                  <c:v>121.89</c:v>
                </c:pt>
                <c:pt idx="4">
                  <c:v>30.7</c:v>
                </c:pt>
                <c:pt idx="5">
                  <c:v>0</c:v>
                </c:pt>
                <c:pt idx="6">
                  <c:v>65.23</c:v>
                </c:pt>
                <c:pt idx="7">
                  <c:v>1.59</c:v>
                </c:pt>
                <c:pt idx="8">
                  <c:v>0</c:v>
                </c:pt>
                <c:pt idx="9">
                  <c:v>105.86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B62-43BE-99A5-351CC04CB427}"/>
            </c:ext>
          </c:extLst>
        </c:ser>
        <c:ser>
          <c:idx val="1"/>
          <c:order val="1"/>
          <c:tx>
            <c:strRef>
              <c:f>'Data Input'!$I$5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strRef>
              <c:f>'Data Input'!$B$21:$B$31</c:f>
              <c:strCache>
                <c:ptCount val="11"/>
                <c:pt idx="0">
                  <c:v> General Government </c:v>
                </c:pt>
                <c:pt idx="1">
                  <c:v> Police &amp; Fire </c:v>
                </c:pt>
                <c:pt idx="2">
                  <c:v> Other Public Safety </c:v>
                </c:pt>
                <c:pt idx="3">
                  <c:v> Roads  </c:v>
                </c:pt>
                <c:pt idx="4">
                  <c:v> Other Public Works </c:v>
                </c:pt>
                <c:pt idx="5">
                  <c:v> Health &amp; Welfare </c:v>
                </c:pt>
                <c:pt idx="6">
                  <c:v> Community/Econ. Development </c:v>
                </c:pt>
                <c:pt idx="7">
                  <c:v> Recreation &amp; Culture </c:v>
                </c:pt>
                <c:pt idx="8">
                  <c:v> Capital Outlay </c:v>
                </c:pt>
                <c:pt idx="9">
                  <c:v> Debt Service </c:v>
                </c:pt>
                <c:pt idx="10">
                  <c:v> Other Expenditures </c:v>
                </c:pt>
              </c:strCache>
            </c:strRef>
          </c:cat>
          <c:val>
            <c:numRef>
              <c:f>'Data Input'!$I$21:$I$31</c:f>
              <c:numCache>
                <c:formatCode>_(* #,##0_);_(* \(#,##0\);_(* "-"_);_(@_)</c:formatCode>
                <c:ptCount val="11"/>
                <c:pt idx="0">
                  <c:v>153.49</c:v>
                </c:pt>
                <c:pt idx="1">
                  <c:v>281.88</c:v>
                </c:pt>
                <c:pt idx="2">
                  <c:v>0</c:v>
                </c:pt>
                <c:pt idx="3">
                  <c:v>132.09</c:v>
                </c:pt>
                <c:pt idx="4">
                  <c:v>23.47</c:v>
                </c:pt>
                <c:pt idx="5">
                  <c:v>0</c:v>
                </c:pt>
                <c:pt idx="6">
                  <c:v>71.900000000000006</c:v>
                </c:pt>
                <c:pt idx="7">
                  <c:v>7.0000000000000007E-2</c:v>
                </c:pt>
                <c:pt idx="8">
                  <c:v>791.1</c:v>
                </c:pt>
                <c:pt idx="9">
                  <c:v>137.87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DB62-43BE-99A5-351CC04CB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919311"/>
        <c:axId val="1"/>
      </c:barChart>
      <c:catAx>
        <c:axId val="10109193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0919311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7329310344620836"/>
          <c:y val="0.89667770223338095"/>
          <c:w val="0.28881098003469802"/>
          <c:h val="5.02809926486008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95419847328243"/>
          <c:y val="0.35875805183519771"/>
          <c:w val="0.84732824427480913"/>
          <c:h val="0.5536738437771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Input'!$B$89</c:f>
              <c:strCache>
                <c:ptCount val="1"/>
                <c:pt idx="0">
                  <c:v> General Government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Input'!$C$89:$G$89</c:f>
              <c:numCache>
                <c:formatCode>_(* #,##0_);_(* \(#,##0\);_(* "-"_);_(@_)</c:formatCode>
                <c:ptCount val="5"/>
                <c:pt idx="0">
                  <c:v>63425</c:v>
                </c:pt>
                <c:pt idx="1">
                  <c:v>91000</c:v>
                </c:pt>
                <c:pt idx="2">
                  <c:v>93750</c:v>
                </c:pt>
                <c:pt idx="3">
                  <c:v>499579</c:v>
                </c:pt>
                <c:pt idx="4">
                  <c:v>201686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E59-4281-8C9A-AB9A6A61F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183103"/>
        <c:axId val="1"/>
      </c:barChart>
      <c:catAx>
        <c:axId val="10151831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518310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73941888100678"/>
          <c:y val="4.3243300310520892E-2"/>
          <c:w val="0.72173989654795401"/>
          <c:h val="0.83243353097752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Input'!$B$19</c:f>
              <c:strCache>
                <c:ptCount val="1"/>
                <c:pt idx="0">
                  <c:v> Total Revenues 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Input'!$C$19:$G$19</c:f>
              <c:numCache>
                <c:formatCode>_(* #,##0_);_(* \(#,##0\);_(* "-"_);_(@_)</c:formatCode>
                <c:ptCount val="5"/>
                <c:pt idx="0">
                  <c:v>839881</c:v>
                </c:pt>
                <c:pt idx="1">
                  <c:v>880425</c:v>
                </c:pt>
                <c:pt idx="2">
                  <c:v>741607.09</c:v>
                </c:pt>
                <c:pt idx="3">
                  <c:v>927039</c:v>
                </c:pt>
                <c:pt idx="4">
                  <c:v>1742997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995-4C17-87BB-17039274629C}"/>
            </c:ext>
          </c:extLst>
        </c:ser>
        <c:ser>
          <c:idx val="1"/>
          <c:order val="1"/>
          <c:tx>
            <c:strRef>
              <c:f>'Data Input'!$B$32</c:f>
              <c:strCache>
                <c:ptCount val="1"/>
                <c:pt idx="0">
                  <c:v> Total Expenditures 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Input'!$C$32:$G$32</c:f>
              <c:numCache>
                <c:formatCode>_(* #,##0_);_(* \(#,##0\);_(* "-"_);_(@_)</c:formatCode>
                <c:ptCount val="5"/>
                <c:pt idx="0">
                  <c:v>558425</c:v>
                </c:pt>
                <c:pt idx="1">
                  <c:v>694500</c:v>
                </c:pt>
                <c:pt idx="2">
                  <c:v>598050</c:v>
                </c:pt>
                <c:pt idx="3">
                  <c:v>1037187</c:v>
                </c:pt>
                <c:pt idx="4">
                  <c:v>2091703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995-4C17-87BB-170392746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187263"/>
        <c:axId val="1"/>
      </c:barChart>
      <c:lineChart>
        <c:grouping val="standard"/>
        <c:varyColors val="0"/>
        <c:ser>
          <c:idx val="2"/>
          <c:order val="2"/>
          <c:tx>
            <c:strRef>
              <c:f>'Data Input'!$B$41</c:f>
              <c:strCache>
                <c:ptCount val="1"/>
                <c:pt idx="0">
                  <c:v> Total Fund Balance 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'Data Input'!$C$5:$G$5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Input'!$C$41:$G$41</c:f>
              <c:numCache>
                <c:formatCode>_(* #,##0_);_(* \(#,##0\);_(* "-"_);_(@_)</c:formatCode>
                <c:ptCount val="5"/>
                <c:pt idx="0">
                  <c:v>558425</c:v>
                </c:pt>
                <c:pt idx="1">
                  <c:v>694500</c:v>
                </c:pt>
                <c:pt idx="2">
                  <c:v>826825</c:v>
                </c:pt>
                <c:pt idx="3">
                  <c:v>97522</c:v>
                </c:pt>
                <c:pt idx="4">
                  <c:v>784816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995-4C17-87BB-170392746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187263"/>
        <c:axId val="1"/>
      </c:lineChart>
      <c:catAx>
        <c:axId val="10151872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518726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7827631153526506E-2"/>
          <c:y val="0.93246273476409891"/>
          <c:w val="0.92829084102526449"/>
          <c:h val="5.94613917820584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849011842897191"/>
          <c:y val="6.6666883681261987E-2"/>
          <c:w val="0.57314282904027336"/>
          <c:h val="0.753335785598260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Input'!$B$36</c:f>
              <c:strCache>
                <c:ptCount val="1"/>
                <c:pt idx="0">
                  <c:v> Nonspendable </c:v>
                </c:pt>
              </c:strCache>
            </c:strRef>
          </c:tx>
          <c:spPr>
            <a:solidFill>
              <a:srgbClr val="FF7C8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Input'!$C$36:$G$36</c:f>
              <c:numCache>
                <c:formatCode>_(* #,##0_);_(* \(#,##0\);_(* "-"_);_(@_)</c:formatCode>
                <c:ptCount val="5"/>
                <c:pt idx="3">
                  <c:v>1123</c:v>
                </c:pt>
                <c:pt idx="4">
                  <c:v>1139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179-4EAB-91EC-700DAC3EF41A}"/>
            </c:ext>
          </c:extLst>
        </c:ser>
        <c:ser>
          <c:idx val="1"/>
          <c:order val="1"/>
          <c:tx>
            <c:strRef>
              <c:f>'Data Input'!$B$37</c:f>
              <c:strCache>
                <c:ptCount val="1"/>
                <c:pt idx="0">
                  <c:v> Restricted </c:v>
                </c:pt>
              </c:strCache>
            </c:strRef>
          </c:tx>
          <c:spPr>
            <a:solidFill>
              <a:srgbClr val="604A7B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Input'!$C$37:$G$37</c:f>
              <c:numCache>
                <c:formatCode>_(* #,##0_);_(* \(#,##0\);_(* "-"_);_(@_)</c:formatCode>
                <c:ptCount val="5"/>
                <c:pt idx="3">
                  <c:v>212054</c:v>
                </c:pt>
                <c:pt idx="4">
                  <c:v>532324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179-4EAB-91EC-700DAC3EF41A}"/>
            </c:ext>
          </c:extLst>
        </c:ser>
        <c:ser>
          <c:idx val="2"/>
          <c:order val="2"/>
          <c:tx>
            <c:strRef>
              <c:f>'Data Input'!$B$38</c:f>
              <c:strCache>
                <c:ptCount val="1"/>
                <c:pt idx="0">
                  <c:v> Committed 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Input'!$C$38:$G$38</c:f>
              <c:numCache>
                <c:formatCode>_(* #,##0_);_(* \(#,##0\);_(* "-"_);_(@_)</c:formatCode>
                <c:ptCount val="5"/>
                <c:pt idx="0">
                  <c:v>260000</c:v>
                </c:pt>
                <c:pt idx="1">
                  <c:v>270000</c:v>
                </c:pt>
                <c:pt idx="2">
                  <c:v>282500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179-4EAB-91EC-700DAC3EF41A}"/>
            </c:ext>
          </c:extLst>
        </c:ser>
        <c:ser>
          <c:idx val="3"/>
          <c:order val="3"/>
          <c:tx>
            <c:strRef>
              <c:f>'Data Input'!$B$39</c:f>
              <c:strCache>
                <c:ptCount val="1"/>
                <c:pt idx="0">
                  <c:v> Assigned 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Input'!$C$39:$G$39</c:f>
              <c:numCache>
                <c:formatCode>_(* #,##0_);_(* \(#,##0\);_(* "-"_);_(@_)</c:formatCode>
                <c:ptCount val="5"/>
                <c:pt idx="0">
                  <c:v>298425</c:v>
                </c:pt>
                <c:pt idx="1">
                  <c:v>424500</c:v>
                </c:pt>
                <c:pt idx="2">
                  <c:v>544325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179-4EAB-91EC-700DAC3EF41A}"/>
            </c:ext>
          </c:extLst>
        </c:ser>
        <c:ser>
          <c:idx val="4"/>
          <c:order val="4"/>
          <c:tx>
            <c:strRef>
              <c:f>'Data Input'!$B$40</c:f>
              <c:strCache>
                <c:ptCount val="1"/>
                <c:pt idx="0">
                  <c:v> Unassigned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Input'!$C$40:$G$40</c:f>
              <c:numCache>
                <c:formatCode>_(* #,##0_);_(* \(#,##0\);_(* "-"_);_(@_)</c:formatCode>
                <c:ptCount val="5"/>
                <c:pt idx="3">
                  <c:v>-115655</c:v>
                </c:pt>
                <c:pt idx="4">
                  <c:v>251353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179-4EAB-91EC-700DAC3EF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5185183"/>
        <c:axId val="1"/>
      </c:barChart>
      <c:catAx>
        <c:axId val="10151851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518518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1177159948910715E-2"/>
          <c:y val="0.90336335232494025"/>
          <c:w val="0.94356012661257738"/>
          <c:h val="7.33357702994416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0001061482105"/>
          <c:y val="6.6666883681261987E-2"/>
          <c:w val="0.88913137857865421"/>
          <c:h val="0.753335785598260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Input'!$B$36</c:f>
              <c:strCache>
                <c:ptCount val="1"/>
                <c:pt idx="0">
                  <c:v> Nonspendable </c:v>
                </c:pt>
              </c:strCache>
            </c:strRef>
          </c:tx>
          <c:spPr>
            <a:solidFill>
              <a:srgbClr val="FF7C80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'Data Input'!$H$36:$I$36</c:f>
              <c:numCache>
                <c:formatCode>_(* #,##0_);_(* \(#,##0\);_(* "-"_);_(@_)</c:formatCode>
                <c:ptCount val="2"/>
                <c:pt idx="0">
                  <c:v>0.92</c:v>
                </c:pt>
                <c:pt idx="1">
                  <c:v>0.87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B77-4975-ABAD-694FD64A6FC8}"/>
            </c:ext>
          </c:extLst>
        </c:ser>
        <c:ser>
          <c:idx val="1"/>
          <c:order val="1"/>
          <c:tx>
            <c:strRef>
              <c:f>'Data Input'!$B$37</c:f>
              <c:strCache>
                <c:ptCount val="1"/>
                <c:pt idx="0">
                  <c:v> Restricted </c:v>
                </c:pt>
              </c:strCache>
            </c:strRef>
          </c:tx>
          <c:spPr>
            <a:solidFill>
              <a:srgbClr val="604A7B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'Data Input'!$H$37:$I$37</c:f>
              <c:numCache>
                <c:formatCode>_(* #,##0_);_(* \(#,##0\);_(* "-"_);_(@_)</c:formatCode>
                <c:ptCount val="2"/>
                <c:pt idx="0">
                  <c:v>173.25</c:v>
                </c:pt>
                <c:pt idx="1">
                  <c:v>405.12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B77-4975-ABAD-694FD64A6FC8}"/>
            </c:ext>
          </c:extLst>
        </c:ser>
        <c:ser>
          <c:idx val="2"/>
          <c:order val="2"/>
          <c:tx>
            <c:strRef>
              <c:f>'Data Input'!$B$38</c:f>
              <c:strCache>
                <c:ptCount val="1"/>
                <c:pt idx="0">
                  <c:v> Committed 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'Data Input'!$H$38:$I$38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B77-4975-ABAD-694FD64A6FC8}"/>
            </c:ext>
          </c:extLst>
        </c:ser>
        <c:ser>
          <c:idx val="3"/>
          <c:order val="3"/>
          <c:tx>
            <c:strRef>
              <c:f>'Data Input'!$B$39</c:f>
              <c:strCache>
                <c:ptCount val="1"/>
                <c:pt idx="0">
                  <c:v> Assigned 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'Data Input'!$H$39:$I$39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B77-4975-ABAD-694FD64A6FC8}"/>
            </c:ext>
          </c:extLst>
        </c:ser>
        <c:ser>
          <c:idx val="4"/>
          <c:order val="4"/>
          <c:tx>
            <c:strRef>
              <c:f>'Data Input'!$B$40</c:f>
              <c:strCache>
                <c:ptCount val="1"/>
                <c:pt idx="0">
                  <c:v> Unassigned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'Data Input'!$H$40:$I$40</c:f>
              <c:numCache>
                <c:formatCode>_(* #,##0_);_(* \(#,##0\);_(* "-"_);_(@_)</c:formatCode>
                <c:ptCount val="2"/>
                <c:pt idx="0">
                  <c:v>-94.49</c:v>
                </c:pt>
                <c:pt idx="1">
                  <c:v>191.29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B77-4975-ABAD-694FD64A6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5188511"/>
        <c:axId val="1"/>
      </c:barChart>
      <c:catAx>
        <c:axId val="1015188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5188511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1739832342512051E-2"/>
          <c:y val="0.90336335232494025"/>
          <c:w val="0.93263880749376693"/>
          <c:h val="4.6668217463281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trlProps/ctrlProp1.xml><?xml version="1.0" encoding="utf-8"?>
<formControlPr xmlns="http://schemas.microsoft.com/office/spreadsheetml/2009/9/main" objectType="Drop" dropLines="11" dropStyle="combo" dx="21" fmlaLink="'Data Input'!$B$86" fmlaRange="'Data Input'!$B$10:$B$18" sel="1" val="0"/>
</file>

<file path=xl/ctrlProps/ctrlProp2.xml><?xml version="1.0" encoding="utf-8"?>
<formControlPr xmlns="http://schemas.microsoft.com/office/spreadsheetml/2009/9/main" objectType="Drop" dropLines="14" dropStyle="combo" dx="21" fmlaLink="'Data Input'!$B$88" fmlaRange="'Data Input'!$B$21:$B$3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771525</xdr:colOff>
      <xdr:row>17</xdr:row>
      <xdr:rowOff>0</xdr:rowOff>
    </xdr:to>
    <xdr:graphicFrame macro="">
      <xdr:nvGraphicFramePr>
        <xdr:cNvPr id="2352" name="Chart 1">
          <a:extLst>
            <a:ext uri="{FF2B5EF4-FFF2-40B4-BE49-F238E27FC236}">
              <a16:creationId xmlns:a16="http://schemas.microsoft.com/office/drawing/2014/main" id="{BB99CAE2-79FB-70E1-2D1A-2FC68B55C8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4</xdr:col>
      <xdr:colOff>771525</xdr:colOff>
      <xdr:row>33</xdr:row>
      <xdr:rowOff>0</xdr:rowOff>
    </xdr:to>
    <xdr:graphicFrame macro="">
      <xdr:nvGraphicFramePr>
        <xdr:cNvPr id="2353" name="Chart 2">
          <a:extLst>
            <a:ext uri="{FF2B5EF4-FFF2-40B4-BE49-F238E27FC236}">
              <a16:creationId xmlns:a16="http://schemas.microsoft.com/office/drawing/2014/main" id="{8C45E86F-5831-6780-9D42-DD13122ECB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18</xdr:row>
      <xdr:rowOff>0</xdr:rowOff>
    </xdr:from>
    <xdr:to>
      <xdr:col>9</xdr:col>
      <xdr:colOff>1295400</xdr:colOff>
      <xdr:row>32</xdr:row>
      <xdr:rowOff>171450</xdr:rowOff>
    </xdr:to>
    <xdr:graphicFrame macro="">
      <xdr:nvGraphicFramePr>
        <xdr:cNvPr id="2354" name="Chart 3">
          <a:extLst>
            <a:ext uri="{FF2B5EF4-FFF2-40B4-BE49-F238E27FC236}">
              <a16:creationId xmlns:a16="http://schemas.microsoft.com/office/drawing/2014/main" id="{A121E9AF-A51B-5E16-0A08-9AC8BB95E2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1152525</xdr:colOff>
          <xdr:row>18</xdr:row>
          <xdr:rowOff>133350</xdr:rowOff>
        </xdr:from>
        <xdr:to>
          <xdr:col>7</xdr:col>
          <xdr:colOff>771525</xdr:colOff>
          <xdr:row>20</xdr:row>
          <xdr:rowOff>19050</xdr:rowOff>
        </xdr:to>
        <xdr:sp macro="" textlink="">
          <xdr:nvSpPr>
            <xdr:cNvPr id="2066" name="Drop Dow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5C1053A7-6F65-9505-D57A-FF37A2E707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4</xdr:col>
      <xdr:colOff>866775</xdr:colOff>
      <xdr:row>17</xdr:row>
      <xdr:rowOff>0</xdr:rowOff>
    </xdr:to>
    <xdr:graphicFrame macro="">
      <xdr:nvGraphicFramePr>
        <xdr:cNvPr id="3365" name="Chart 4">
          <a:extLst>
            <a:ext uri="{FF2B5EF4-FFF2-40B4-BE49-F238E27FC236}">
              <a16:creationId xmlns:a16="http://schemas.microsoft.com/office/drawing/2014/main" id="{2DB25845-EF44-E7C1-E4E4-495089AD81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171450</xdr:rowOff>
    </xdr:from>
    <xdr:to>
      <xdr:col>5</xdr:col>
      <xdr:colOff>552450</xdr:colOff>
      <xdr:row>36</xdr:row>
      <xdr:rowOff>152400</xdr:rowOff>
    </xdr:to>
    <xdr:graphicFrame macro="">
      <xdr:nvGraphicFramePr>
        <xdr:cNvPr id="3366" name="Chart 5">
          <a:extLst>
            <a:ext uri="{FF2B5EF4-FFF2-40B4-BE49-F238E27FC236}">
              <a16:creationId xmlns:a16="http://schemas.microsoft.com/office/drawing/2014/main" id="{D538E217-6422-32FA-83E3-B3FC396EE4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571500</xdr:colOff>
      <xdr:row>18</xdr:row>
      <xdr:rowOff>180975</xdr:rowOff>
    </xdr:from>
    <xdr:to>
      <xdr:col>9</xdr:col>
      <xdr:colOff>1323975</xdr:colOff>
      <xdr:row>36</xdr:row>
      <xdr:rowOff>123825</xdr:rowOff>
    </xdr:to>
    <xdr:graphicFrame macro="">
      <xdr:nvGraphicFramePr>
        <xdr:cNvPr id="3367" name="Chart 6">
          <a:extLst>
            <a:ext uri="{FF2B5EF4-FFF2-40B4-BE49-F238E27FC236}">
              <a16:creationId xmlns:a16="http://schemas.microsoft.com/office/drawing/2014/main" id="{235D2FF9-2331-7DEE-9DB6-B64440E41CD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1514475</xdr:colOff>
          <xdr:row>19</xdr:row>
          <xdr:rowOff>123825</xdr:rowOff>
        </xdr:from>
        <xdr:to>
          <xdr:col>7</xdr:col>
          <xdr:colOff>485775</xdr:colOff>
          <xdr:row>20</xdr:row>
          <xdr:rowOff>171450</xdr:rowOff>
        </xdr:to>
        <xdr:sp macro="" textlink="">
          <xdr:nvSpPr>
            <xdr:cNvPr id="3079" name="Drop Dow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DF255959-7533-D4EE-8CED-EC05FC1EE5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771525</xdr:colOff>
      <xdr:row>19</xdr:row>
      <xdr:rowOff>0</xdr:rowOff>
    </xdr:to>
    <xdr:graphicFrame macro="">
      <xdr:nvGraphicFramePr>
        <xdr:cNvPr id="11550" name="Chart 7">
          <a:extLst>
            <a:ext uri="{FF2B5EF4-FFF2-40B4-BE49-F238E27FC236}">
              <a16:creationId xmlns:a16="http://schemas.microsoft.com/office/drawing/2014/main" id="{995416CC-F8DB-2EDE-372E-58FE8F660A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20</xdr:row>
      <xdr:rowOff>0</xdr:rowOff>
    </xdr:from>
    <xdr:to>
      <xdr:col>8</xdr:col>
      <xdr:colOff>561975</xdr:colOff>
      <xdr:row>35</xdr:row>
      <xdr:rowOff>0</xdr:rowOff>
    </xdr:to>
    <xdr:graphicFrame macro="">
      <xdr:nvGraphicFramePr>
        <xdr:cNvPr id="11551" name="Chart 8">
          <a:extLst>
            <a:ext uri="{FF2B5EF4-FFF2-40B4-BE49-F238E27FC236}">
              <a16:creationId xmlns:a16="http://schemas.microsoft.com/office/drawing/2014/main" id="{9CA061F7-3AAA-07DF-8164-53F8C88AA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20</xdr:row>
      <xdr:rowOff>19050</xdr:rowOff>
    </xdr:from>
    <xdr:to>
      <xdr:col>4</xdr:col>
      <xdr:colOff>800100</xdr:colOff>
      <xdr:row>35</xdr:row>
      <xdr:rowOff>19050</xdr:rowOff>
    </xdr:to>
    <xdr:graphicFrame macro="">
      <xdr:nvGraphicFramePr>
        <xdr:cNvPr id="11552" name="Chart 9">
          <a:extLst>
            <a:ext uri="{FF2B5EF4-FFF2-40B4-BE49-F238E27FC236}">
              <a16:creationId xmlns:a16="http://schemas.microsoft.com/office/drawing/2014/main" id="{3A14C000-7ED9-9E61-C2A2-964F900062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142875</xdr:colOff>
      <xdr:row>17</xdr:row>
      <xdr:rowOff>0</xdr:rowOff>
    </xdr:to>
    <xdr:graphicFrame macro="">
      <xdr:nvGraphicFramePr>
        <xdr:cNvPr id="12764" name="Chart 10">
          <a:extLst>
            <a:ext uri="{FF2B5EF4-FFF2-40B4-BE49-F238E27FC236}">
              <a16:creationId xmlns:a16="http://schemas.microsoft.com/office/drawing/2014/main" id="{97BA6003-F8B8-1178-00E1-7DDBDE093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209550</xdr:colOff>
      <xdr:row>2</xdr:row>
      <xdr:rowOff>9525</xdr:rowOff>
    </xdr:from>
    <xdr:to>
      <xdr:col>10</xdr:col>
      <xdr:colOff>323850</xdr:colOff>
      <xdr:row>17</xdr:row>
      <xdr:rowOff>9525</xdr:rowOff>
    </xdr:to>
    <xdr:graphicFrame macro="">
      <xdr:nvGraphicFramePr>
        <xdr:cNvPr id="12765" name="Chart 11">
          <a:extLst>
            <a:ext uri="{FF2B5EF4-FFF2-40B4-BE49-F238E27FC236}">
              <a16:creationId xmlns:a16="http://schemas.microsoft.com/office/drawing/2014/main" id="{D5D0BD9A-8F25-A24B-F7C9-32E5E9B32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8</xdr:col>
      <xdr:colOff>85725</xdr:colOff>
      <xdr:row>33</xdr:row>
      <xdr:rowOff>0</xdr:rowOff>
    </xdr:to>
    <xdr:graphicFrame macro="">
      <xdr:nvGraphicFramePr>
        <xdr:cNvPr id="12766" name="Chart 12">
          <a:extLst>
            <a:ext uri="{FF2B5EF4-FFF2-40B4-BE49-F238E27FC236}">
              <a16:creationId xmlns:a16="http://schemas.microsoft.com/office/drawing/2014/main" id="{3DEF1D25-C133-B216-D724-313273847D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180975</xdr:colOff>
      <xdr:row>18</xdr:row>
      <xdr:rowOff>0</xdr:rowOff>
    </xdr:from>
    <xdr:to>
      <xdr:col>16</xdr:col>
      <xdr:colOff>0</xdr:colOff>
      <xdr:row>33</xdr:row>
      <xdr:rowOff>9525</xdr:rowOff>
    </xdr:to>
    <xdr:graphicFrame macro="">
      <xdr:nvGraphicFramePr>
        <xdr:cNvPr id="12767" name="Chart 13">
          <a:extLst>
            <a:ext uri="{FF2B5EF4-FFF2-40B4-BE49-F238E27FC236}">
              <a16:creationId xmlns:a16="http://schemas.microsoft.com/office/drawing/2014/main" id="{170DD0E8-575E-8C79-618B-F9C278B6D0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390525</xdr:colOff>
      <xdr:row>2</xdr:row>
      <xdr:rowOff>9525</xdr:rowOff>
    </xdr:from>
    <xdr:to>
      <xdr:col>16</xdr:col>
      <xdr:colOff>0</xdr:colOff>
      <xdr:row>17</xdr:row>
      <xdr:rowOff>0</xdr:rowOff>
    </xdr:to>
    <xdr:graphicFrame macro="">
      <xdr:nvGraphicFramePr>
        <xdr:cNvPr id="12768" name="Chart 14">
          <a:extLst>
            <a:ext uri="{FF2B5EF4-FFF2-40B4-BE49-F238E27FC236}">
              <a16:creationId xmlns:a16="http://schemas.microsoft.com/office/drawing/2014/main" id="{74F2D61D-947A-5BC6-032A-3CF531305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3"/>
  <sheetViews>
    <sheetView showGridLines="0" topLeftCell="A39" zoomScaleNormal="100" workbookViewId="0">
      <selection activeCell="O64" sqref="O64"/>
    </sheetView>
  </sheetViews>
  <sheetFormatPr defaultRowHeight="14.25"/>
  <cols>
    <col min="1" max="1" width="3.5703125" style="38" customWidth="1"/>
    <col min="2" max="2" width="2.7109375" style="38" customWidth="1"/>
    <col min="3" max="3" width="3.5703125" style="38" customWidth="1"/>
    <col min="4" max="4" width="2.7109375" style="38" customWidth="1"/>
    <col min="5" max="12" width="9.140625" style="38" customWidth="1"/>
    <col min="13" max="16384" width="9.140625" style="36"/>
  </cols>
  <sheetData>
    <row r="1" spans="1:12" ht="18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8">
      <c r="A2" s="37"/>
    </row>
    <row r="3" spans="1:12" ht="15">
      <c r="A3" s="39" t="s">
        <v>1</v>
      </c>
    </row>
    <row r="4" spans="1:12" ht="15">
      <c r="A4" s="39" t="s">
        <v>2</v>
      </c>
    </row>
    <row r="5" spans="1:12" ht="14.45" customHeight="1"/>
    <row r="6" spans="1:12" ht="14.45" customHeight="1">
      <c r="A6" s="40" t="s">
        <v>3</v>
      </c>
    </row>
    <row r="7" spans="1:12">
      <c r="A7" s="40" t="s">
        <v>4</v>
      </c>
    </row>
    <row r="8" spans="1:12">
      <c r="A8" s="40" t="s">
        <v>5</v>
      </c>
    </row>
    <row r="9" spans="1:12">
      <c r="A9" s="40" t="s">
        <v>6</v>
      </c>
    </row>
    <row r="11" spans="1:12">
      <c r="B11" s="41" t="s">
        <v>7</v>
      </c>
      <c r="C11" s="38" t="s">
        <v>8</v>
      </c>
    </row>
    <row r="12" spans="1:12">
      <c r="B12" s="42" t="s">
        <v>9</v>
      </c>
      <c r="C12" s="38" t="s">
        <v>10</v>
      </c>
    </row>
    <row r="13" spans="1:12">
      <c r="B13" s="42" t="s">
        <v>11</v>
      </c>
      <c r="C13" s="38" t="s">
        <v>12</v>
      </c>
    </row>
    <row r="14" spans="1:12">
      <c r="B14" s="42" t="s">
        <v>13</v>
      </c>
      <c r="C14" s="38" t="s">
        <v>14</v>
      </c>
    </row>
    <row r="16" spans="1:12">
      <c r="A16" s="40" t="s">
        <v>15</v>
      </c>
    </row>
    <row r="17" spans="1:5" ht="14.45" customHeight="1">
      <c r="A17" s="40" t="s">
        <v>16</v>
      </c>
    </row>
    <row r="18" spans="1:5" ht="14.45" customHeight="1">
      <c r="A18" s="40"/>
    </row>
    <row r="19" spans="1:5">
      <c r="B19" s="41" t="s">
        <v>7</v>
      </c>
      <c r="C19" s="40" t="s">
        <v>17</v>
      </c>
      <c r="D19" s="40"/>
    </row>
    <row r="20" spans="1:5">
      <c r="B20" s="41"/>
      <c r="C20" s="40" t="s">
        <v>18</v>
      </c>
      <c r="D20" s="40"/>
    </row>
    <row r="21" spans="1:5">
      <c r="B21" s="40"/>
      <c r="C21" s="40"/>
      <c r="D21" s="40"/>
    </row>
    <row r="22" spans="1:5">
      <c r="B22" s="41" t="s">
        <v>9</v>
      </c>
      <c r="C22" s="40" t="s">
        <v>19</v>
      </c>
      <c r="D22" s="40"/>
    </row>
    <row r="23" spans="1:5">
      <c r="B23" s="40"/>
      <c r="C23" s="40"/>
      <c r="D23" s="40"/>
    </row>
    <row r="24" spans="1:5">
      <c r="D24" s="38" t="s">
        <v>20</v>
      </c>
      <c r="E24" s="40" t="s">
        <v>21</v>
      </c>
    </row>
    <row r="25" spans="1:5">
      <c r="E25" s="40" t="s">
        <v>22</v>
      </c>
    </row>
    <row r="26" spans="1:5">
      <c r="E26" s="38" t="s">
        <v>23</v>
      </c>
    </row>
    <row r="28" spans="1:5" ht="14.45" customHeight="1">
      <c r="D28" s="38" t="s">
        <v>24</v>
      </c>
      <c r="E28" s="40" t="s">
        <v>25</v>
      </c>
    </row>
    <row r="29" spans="1:5">
      <c r="E29" s="40" t="s">
        <v>26</v>
      </c>
    </row>
    <row r="30" spans="1:5">
      <c r="E30" s="40" t="s">
        <v>27</v>
      </c>
    </row>
    <row r="31" spans="1:5" ht="14.45" customHeight="1">
      <c r="E31" s="40" t="s">
        <v>28</v>
      </c>
    </row>
    <row r="33" spans="2:5">
      <c r="B33" s="41" t="s">
        <v>11</v>
      </c>
      <c r="C33" s="40" t="s">
        <v>29</v>
      </c>
      <c r="D33" s="40"/>
    </row>
    <row r="34" spans="2:5">
      <c r="B34" s="41"/>
      <c r="C34" s="40" t="s">
        <v>30</v>
      </c>
      <c r="D34" s="40"/>
    </row>
    <row r="35" spans="2:5">
      <c r="B35" s="41"/>
      <c r="C35" s="40"/>
      <c r="D35" s="40"/>
    </row>
    <row r="36" spans="2:5">
      <c r="D36" s="38" t="s">
        <v>20</v>
      </c>
      <c r="E36" s="40" t="s">
        <v>21</v>
      </c>
    </row>
    <row r="37" spans="2:5">
      <c r="E37" s="40" t="s">
        <v>22</v>
      </c>
    </row>
    <row r="38" spans="2:5">
      <c r="E38" s="40" t="s">
        <v>23</v>
      </c>
    </row>
    <row r="40" spans="2:5" ht="14.45" customHeight="1">
      <c r="D40" s="38" t="s">
        <v>24</v>
      </c>
      <c r="E40" s="40" t="s">
        <v>31</v>
      </c>
    </row>
    <row r="41" spans="2:5">
      <c r="E41" s="40" t="s">
        <v>32</v>
      </c>
    </row>
    <row r="42" spans="2:5">
      <c r="E42" s="40" t="s">
        <v>33</v>
      </c>
    </row>
    <row r="43" spans="2:5">
      <c r="E43" s="40" t="s">
        <v>34</v>
      </c>
    </row>
    <row r="44" spans="2:5">
      <c r="E44" s="40" t="s">
        <v>35</v>
      </c>
    </row>
    <row r="45" spans="2:5">
      <c r="E45" s="38" t="s">
        <v>36</v>
      </c>
    </row>
    <row r="47" spans="2:5">
      <c r="B47" s="41" t="s">
        <v>13</v>
      </c>
      <c r="C47" s="40" t="s">
        <v>37</v>
      </c>
      <c r="D47" s="40"/>
    </row>
    <row r="48" spans="2:5">
      <c r="B48" s="40"/>
      <c r="C48" s="40" t="s">
        <v>38</v>
      </c>
      <c r="D48" s="40"/>
    </row>
    <row r="49" spans="2:5">
      <c r="B49" s="40"/>
      <c r="C49" s="40" t="s">
        <v>39</v>
      </c>
      <c r="D49" s="40"/>
    </row>
    <row r="50" spans="2:5">
      <c r="B50" s="40"/>
      <c r="C50" s="40"/>
      <c r="D50" s="40"/>
    </row>
    <row r="51" spans="2:5" ht="15">
      <c r="D51" s="38" t="s">
        <v>20</v>
      </c>
      <c r="E51" s="39" t="s">
        <v>40</v>
      </c>
    </row>
    <row r="52" spans="2:5" ht="15">
      <c r="E52" s="39" t="s">
        <v>41</v>
      </c>
    </row>
    <row r="54" spans="2:5">
      <c r="D54" s="38" t="s">
        <v>24</v>
      </c>
      <c r="E54" s="40" t="s">
        <v>42</v>
      </c>
    </row>
    <row r="55" spans="2:5">
      <c r="E55" s="40" t="s">
        <v>43</v>
      </c>
    </row>
    <row r="57" spans="2:5">
      <c r="D57" s="38" t="s">
        <v>44</v>
      </c>
      <c r="E57" s="40" t="s">
        <v>45</v>
      </c>
    </row>
    <row r="58" spans="2:5">
      <c r="E58" s="40" t="s">
        <v>46</v>
      </c>
    </row>
    <row r="59" spans="2:5">
      <c r="E59" s="40" t="s">
        <v>47</v>
      </c>
    </row>
    <row r="60" spans="2:5">
      <c r="E60" s="40" t="s">
        <v>48</v>
      </c>
    </row>
    <row r="61" spans="2:5">
      <c r="E61" s="40" t="s">
        <v>49</v>
      </c>
    </row>
    <row r="62" spans="2:5">
      <c r="E62" s="40" t="s">
        <v>50</v>
      </c>
    </row>
    <row r="64" spans="2:5">
      <c r="B64" s="41" t="s">
        <v>51</v>
      </c>
      <c r="C64" s="40" t="s">
        <v>52</v>
      </c>
      <c r="D64" s="40"/>
    </row>
    <row r="65" spans="2:5">
      <c r="B65" s="40"/>
      <c r="C65" s="40" t="s">
        <v>53</v>
      </c>
      <c r="D65" s="40"/>
    </row>
    <row r="66" spans="2:5">
      <c r="B66" s="40"/>
      <c r="C66" s="40"/>
      <c r="D66" s="40"/>
    </row>
    <row r="67" spans="2:5" ht="15">
      <c r="D67" s="38" t="s">
        <v>20</v>
      </c>
      <c r="E67" s="39" t="s">
        <v>54</v>
      </c>
    </row>
    <row r="68" spans="2:5" ht="15">
      <c r="E68" s="39" t="s">
        <v>55</v>
      </c>
    </row>
    <row r="70" spans="2:5">
      <c r="D70" s="38" t="s">
        <v>24</v>
      </c>
      <c r="E70" s="40" t="s">
        <v>56</v>
      </c>
    </row>
    <row r="71" spans="2:5">
      <c r="E71" s="40" t="s">
        <v>57</v>
      </c>
    </row>
    <row r="73" spans="2:5">
      <c r="B73" s="41" t="s">
        <v>58</v>
      </c>
      <c r="C73" s="40" t="s">
        <v>59</v>
      </c>
      <c r="D73" s="40"/>
    </row>
    <row r="74" spans="2:5">
      <c r="B74" s="40"/>
      <c r="C74" s="40" t="s">
        <v>60</v>
      </c>
      <c r="D74" s="40"/>
    </row>
    <row r="75" spans="2:5">
      <c r="B75" s="40"/>
      <c r="C75" s="40" t="s">
        <v>61</v>
      </c>
      <c r="D75" s="40"/>
    </row>
    <row r="76" spans="2:5">
      <c r="B76" s="40"/>
      <c r="C76" s="40" t="s">
        <v>62</v>
      </c>
      <c r="D76" s="40"/>
    </row>
    <row r="77" spans="2:5">
      <c r="B77" s="40"/>
      <c r="C77" s="40" t="s">
        <v>63</v>
      </c>
      <c r="D77" s="40"/>
    </row>
    <row r="79" spans="2:5">
      <c r="B79" s="41" t="s">
        <v>64</v>
      </c>
      <c r="C79" s="40" t="s">
        <v>65</v>
      </c>
      <c r="D79" s="40"/>
    </row>
    <row r="81" spans="1:4">
      <c r="B81" s="41" t="s">
        <v>66</v>
      </c>
      <c r="C81" s="40" t="s">
        <v>67</v>
      </c>
      <c r="D81" s="40"/>
    </row>
    <row r="82" spans="1:4">
      <c r="B82" s="40"/>
      <c r="C82" s="40" t="s">
        <v>68</v>
      </c>
      <c r="D82" s="40"/>
    </row>
    <row r="84" spans="1:4">
      <c r="A84" s="40" t="s">
        <v>69</v>
      </c>
    </row>
    <row r="85" spans="1:4">
      <c r="A85" s="40" t="s">
        <v>70</v>
      </c>
    </row>
    <row r="86" spans="1:4">
      <c r="A86" s="40" t="s">
        <v>71</v>
      </c>
    </row>
    <row r="88" spans="1:4" ht="15">
      <c r="A88" s="39" t="s">
        <v>72</v>
      </c>
    </row>
    <row r="89" spans="1:4" ht="15">
      <c r="A89" s="39" t="s">
        <v>73</v>
      </c>
    </row>
    <row r="90" spans="1:4" ht="15">
      <c r="A90" s="39" t="s">
        <v>74</v>
      </c>
    </row>
    <row r="92" spans="1:4">
      <c r="A92" s="40" t="s">
        <v>75</v>
      </c>
    </row>
    <row r="93" spans="1:4">
      <c r="A93" s="40" t="s">
        <v>76</v>
      </c>
    </row>
  </sheetData>
  <sheetProtection formatCells="0" formatColumns="0" formatRows="0" insertColumns="0" insertRows="0"/>
  <mergeCells count="1">
    <mergeCell ref="A1:L1"/>
  </mergeCells>
  <printOptions horizontalCentered="1"/>
  <pageMargins left="0.5" right="0.5" top="0.5" bottom="0.5" header="0.5" footer="0.5"/>
  <pageSetup orientation="portrait" r:id="rId1"/>
  <headerFooter alignWithMargins="0">
    <oddFooter>&amp;C&amp;"Arial,Regular"&amp;P</oddFooter>
  </headerFooter>
  <rowBreaks count="1" manualBreakCount="1">
    <brk id="50" max="11" man="1"/>
  </rowBreaks>
  <ignoredErrors>
    <ignoredError sqref="B36:B81 B11:B19 B21:B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9"/>
  <sheetViews>
    <sheetView topLeftCell="A69" zoomScaleNormal="100" workbookViewId="0">
      <selection activeCell="G75" sqref="G75"/>
    </sheetView>
  </sheetViews>
  <sheetFormatPr defaultColWidth="9" defaultRowHeight="15" customHeight="1"/>
  <cols>
    <col min="1" max="1" width="8.5703125" style="44" customWidth="1"/>
    <col min="2" max="2" width="31" style="44" customWidth="1"/>
    <col min="3" max="3" width="13.42578125" style="44" customWidth="1"/>
    <col min="4" max="7" width="12.42578125" style="44" customWidth="1"/>
    <col min="8" max="8" width="11" style="44" customWidth="1"/>
    <col min="9" max="9" width="10.140625" style="44" customWidth="1"/>
    <col min="10" max="16384" width="9" style="44"/>
  </cols>
  <sheetData>
    <row r="1" spans="1:14" ht="15" customHeight="1">
      <c r="A1" s="35" t="s">
        <v>77</v>
      </c>
      <c r="B1" s="43"/>
      <c r="H1" s="45"/>
      <c r="I1" s="46"/>
    </row>
    <row r="2" spans="1:14" s="47" customFormat="1">
      <c r="A2" s="47" t="s">
        <v>78</v>
      </c>
      <c r="B2" s="48"/>
      <c r="C2" s="82" t="s">
        <v>79</v>
      </c>
    </row>
    <row r="3" spans="1:14" s="47" customFormat="1">
      <c r="A3" s="47" t="s">
        <v>80</v>
      </c>
      <c r="B3" s="48"/>
      <c r="C3" s="82" t="s">
        <v>81</v>
      </c>
    </row>
    <row r="4" spans="1:14" s="47" customFormat="1" ht="17.25">
      <c r="B4" s="48"/>
      <c r="H4" s="49" t="s">
        <v>82</v>
      </c>
      <c r="I4" s="34"/>
    </row>
    <row r="5" spans="1:14" s="51" customFormat="1" ht="17.25" customHeight="1">
      <c r="A5" s="50"/>
      <c r="B5" s="50"/>
      <c r="C5" s="51">
        <v>2017</v>
      </c>
      <c r="D5" s="51">
        <v>2018</v>
      </c>
      <c r="E5" s="51">
        <v>2019</v>
      </c>
      <c r="F5" s="51">
        <v>2020</v>
      </c>
      <c r="G5" s="51">
        <v>2021</v>
      </c>
      <c r="H5" s="52">
        <v>2020</v>
      </c>
      <c r="I5" s="52">
        <v>2021</v>
      </c>
    </row>
    <row r="6" spans="1:14" s="51" customFormat="1" ht="17.25" customHeight="1">
      <c r="A6" s="53"/>
      <c r="B6" s="50"/>
      <c r="H6" s="52"/>
      <c r="I6" s="52"/>
    </row>
    <row r="7" spans="1:14" s="52" customFormat="1" ht="17.25" customHeight="1"/>
    <row r="8" spans="1:14" ht="15" customHeight="1">
      <c r="A8" s="54" t="s">
        <v>83</v>
      </c>
      <c r="C8" s="55"/>
      <c r="E8" s="56"/>
    </row>
    <row r="9" spans="1:14" ht="15" customHeight="1">
      <c r="A9" s="57" t="s">
        <v>8</v>
      </c>
      <c r="F9" s="58"/>
      <c r="G9" s="58"/>
      <c r="J9" s="86" t="s">
        <v>84</v>
      </c>
      <c r="K9" s="87"/>
      <c r="L9" s="87"/>
      <c r="M9" s="87"/>
      <c r="N9" s="87"/>
    </row>
    <row r="10" spans="1:14" ht="15" customHeight="1">
      <c r="B10" s="43" t="s">
        <v>85</v>
      </c>
      <c r="C10" s="83">
        <v>612081</v>
      </c>
      <c r="D10" s="83">
        <v>587925</v>
      </c>
      <c r="E10" s="83">
        <v>562370</v>
      </c>
      <c r="F10" s="83">
        <v>536755</v>
      </c>
      <c r="G10" s="83">
        <v>548524</v>
      </c>
      <c r="H10" s="44">
        <f t="shared" ref="H10:H19" si="0">ROUND(F10/F$75,2)</f>
        <v>438.53</v>
      </c>
      <c r="I10" s="44">
        <f t="shared" ref="I10:I19" si="1">ROUND(G10/G$75,2)</f>
        <v>417.45</v>
      </c>
      <c r="J10" s="86" t="s">
        <v>86</v>
      </c>
      <c r="K10" s="87"/>
      <c r="L10" s="87"/>
      <c r="M10" s="87"/>
      <c r="N10" s="87"/>
    </row>
    <row r="11" spans="1:14" ht="15" customHeight="1">
      <c r="B11" s="43" t="s">
        <v>87</v>
      </c>
      <c r="C11" s="83">
        <v>34000</v>
      </c>
      <c r="D11" s="83">
        <v>70000</v>
      </c>
      <c r="E11" s="83">
        <v>59226</v>
      </c>
      <c r="F11" s="83">
        <v>41220</v>
      </c>
      <c r="G11" s="83">
        <v>57666</v>
      </c>
      <c r="H11" s="44">
        <f t="shared" si="0"/>
        <v>33.68</v>
      </c>
      <c r="I11" s="44">
        <f t="shared" si="1"/>
        <v>43.89</v>
      </c>
    </row>
    <row r="12" spans="1:14" ht="15" customHeight="1">
      <c r="A12" s="59"/>
      <c r="B12" s="43" t="s">
        <v>88</v>
      </c>
      <c r="C12" s="83"/>
      <c r="D12" s="83"/>
      <c r="E12" s="83"/>
      <c r="F12" s="83"/>
      <c r="G12" s="83"/>
      <c r="H12" s="44">
        <f t="shared" si="0"/>
        <v>0</v>
      </c>
      <c r="I12" s="44">
        <f t="shared" si="1"/>
        <v>0</v>
      </c>
    </row>
    <row r="13" spans="1:14" ht="15" customHeight="1">
      <c r="A13" s="59"/>
      <c r="B13" s="43" t="s">
        <v>89</v>
      </c>
      <c r="C13" s="83">
        <v>115000</v>
      </c>
      <c r="D13" s="83">
        <v>115000</v>
      </c>
      <c r="E13" s="83">
        <v>51717</v>
      </c>
      <c r="F13" s="83">
        <v>246751</v>
      </c>
      <c r="G13" s="83">
        <v>1055621</v>
      </c>
      <c r="H13" s="44">
        <f t="shared" si="0"/>
        <v>201.59</v>
      </c>
      <c r="I13" s="44">
        <f t="shared" si="1"/>
        <v>803.36</v>
      </c>
    </row>
    <row r="14" spans="1:14" ht="15" customHeight="1">
      <c r="A14" s="60"/>
      <c r="B14" s="43" t="s">
        <v>90</v>
      </c>
      <c r="C14" s="83"/>
      <c r="D14" s="83"/>
      <c r="E14" s="83"/>
      <c r="F14" s="83"/>
      <c r="G14" s="83"/>
      <c r="H14" s="44">
        <f t="shared" si="0"/>
        <v>0</v>
      </c>
      <c r="I14" s="44">
        <f t="shared" si="1"/>
        <v>0</v>
      </c>
    </row>
    <row r="15" spans="1:14" ht="15" customHeight="1">
      <c r="A15" s="59"/>
      <c r="B15" s="43" t="s">
        <v>91</v>
      </c>
      <c r="C15" s="83">
        <v>37500</v>
      </c>
      <c r="D15" s="83">
        <v>60000</v>
      </c>
      <c r="E15" s="83">
        <v>32527</v>
      </c>
      <c r="F15" s="83">
        <v>80645</v>
      </c>
      <c r="G15" s="83">
        <v>75063</v>
      </c>
      <c r="H15" s="44">
        <f t="shared" si="0"/>
        <v>65.89</v>
      </c>
      <c r="I15" s="44">
        <f t="shared" si="1"/>
        <v>57.13</v>
      </c>
    </row>
    <row r="16" spans="1:14" ht="15" customHeight="1">
      <c r="A16" s="59"/>
      <c r="B16" s="43" t="s">
        <v>92</v>
      </c>
      <c r="C16" s="83">
        <v>37500</v>
      </c>
      <c r="D16" s="83">
        <v>15000</v>
      </c>
      <c r="E16" s="83">
        <v>32527</v>
      </c>
      <c r="F16" s="83"/>
      <c r="G16" s="83"/>
      <c r="H16" s="44">
        <f t="shared" si="0"/>
        <v>0</v>
      </c>
      <c r="I16" s="44">
        <f t="shared" si="1"/>
        <v>0</v>
      </c>
    </row>
    <row r="17" spans="1:14" ht="15" customHeight="1">
      <c r="B17" s="43" t="s">
        <v>93</v>
      </c>
      <c r="C17" s="83">
        <v>1500</v>
      </c>
      <c r="D17" s="83">
        <v>500</v>
      </c>
      <c r="E17" s="83">
        <v>923.09</v>
      </c>
      <c r="F17" s="83">
        <v>2299</v>
      </c>
      <c r="G17" s="83">
        <v>1123</v>
      </c>
      <c r="H17" s="44">
        <f t="shared" si="0"/>
        <v>1.88</v>
      </c>
      <c r="I17" s="44">
        <f t="shared" si="1"/>
        <v>0.85</v>
      </c>
    </row>
    <row r="18" spans="1:14" ht="15" customHeight="1">
      <c r="B18" s="43" t="s">
        <v>94</v>
      </c>
      <c r="C18" s="83">
        <v>2300</v>
      </c>
      <c r="D18" s="83">
        <v>32000</v>
      </c>
      <c r="E18" s="83">
        <v>2317</v>
      </c>
      <c r="F18" s="83">
        <v>19369</v>
      </c>
      <c r="G18" s="83">
        <v>5000</v>
      </c>
      <c r="H18" s="44">
        <f t="shared" si="0"/>
        <v>15.82</v>
      </c>
      <c r="I18" s="44">
        <f t="shared" si="1"/>
        <v>3.81</v>
      </c>
    </row>
    <row r="19" spans="1:14" ht="15" customHeight="1">
      <c r="B19" s="61" t="s">
        <v>95</v>
      </c>
      <c r="C19" s="62">
        <f>SUM(C10:C18)</f>
        <v>839881</v>
      </c>
      <c r="D19" s="62">
        <f>SUM(D10:D18)</f>
        <v>880425</v>
      </c>
      <c r="E19" s="62">
        <f>SUM(E10:E18)</f>
        <v>741607.09</v>
      </c>
      <c r="F19" s="62">
        <f>SUM(F10:F18)</f>
        <v>927039</v>
      </c>
      <c r="G19" s="62">
        <f>SUM(G10:G18)</f>
        <v>1742997</v>
      </c>
      <c r="H19" s="62">
        <f t="shared" si="0"/>
        <v>757.38</v>
      </c>
      <c r="I19" s="62">
        <f t="shared" si="1"/>
        <v>1326.48</v>
      </c>
    </row>
    <row r="20" spans="1:14" ht="15" customHeight="1">
      <c r="A20" s="57" t="s">
        <v>10</v>
      </c>
    </row>
    <row r="21" spans="1:14" ht="15" customHeight="1">
      <c r="B21" s="43" t="s">
        <v>96</v>
      </c>
      <c r="C21" s="83">
        <v>63425</v>
      </c>
      <c r="D21" s="83">
        <v>91000</v>
      </c>
      <c r="E21" s="83">
        <v>93750</v>
      </c>
      <c r="F21" s="83">
        <v>499579</v>
      </c>
      <c r="G21" s="83">
        <v>201686</v>
      </c>
      <c r="H21" s="44">
        <f>ROUND(F21/F$75,2)</f>
        <v>408.15</v>
      </c>
      <c r="I21" s="44">
        <f>ROUND(G21/G$75,2)</f>
        <v>153.49</v>
      </c>
      <c r="J21" s="86" t="s">
        <v>86</v>
      </c>
      <c r="K21" s="87"/>
      <c r="L21" s="87"/>
      <c r="M21" s="87"/>
      <c r="N21" s="87"/>
    </row>
    <row r="22" spans="1:14" ht="15" customHeight="1">
      <c r="B22" s="43" t="s">
        <v>97</v>
      </c>
      <c r="C22" s="83">
        <v>260000</v>
      </c>
      <c r="D22" s="83">
        <v>270000</v>
      </c>
      <c r="E22" s="83">
        <v>282000</v>
      </c>
      <c r="F22" s="83">
        <v>139473</v>
      </c>
      <c r="G22" s="83">
        <v>370392</v>
      </c>
      <c r="H22" s="44">
        <f t="shared" ref="H22:H33" si="2">ROUND(F22/F$75,2)</f>
        <v>113.95</v>
      </c>
      <c r="I22" s="44">
        <f t="shared" ref="I22:I33" si="3">ROUND(G22/G$75,2)</f>
        <v>281.88</v>
      </c>
    </row>
    <row r="23" spans="1:14" ht="15" customHeight="1">
      <c r="B23" s="43" t="s">
        <v>98</v>
      </c>
      <c r="C23" s="83"/>
      <c r="D23" s="83">
        <v>0</v>
      </c>
      <c r="E23" s="83"/>
      <c r="F23" s="83"/>
      <c r="G23" s="83"/>
      <c r="H23" s="44">
        <f t="shared" si="2"/>
        <v>0</v>
      </c>
      <c r="I23" s="44">
        <f t="shared" si="3"/>
        <v>0</v>
      </c>
    </row>
    <row r="24" spans="1:14" ht="15" customHeight="1">
      <c r="B24" s="43" t="s">
        <v>99</v>
      </c>
      <c r="C24" s="83">
        <v>14000</v>
      </c>
      <c r="D24" s="83">
        <v>16000</v>
      </c>
      <c r="E24" s="83">
        <v>5000</v>
      </c>
      <c r="F24" s="83">
        <f>92633+1465+55099</f>
        <v>149197</v>
      </c>
      <c r="G24" s="83">
        <f>101933+1576+70054</f>
        <v>173563</v>
      </c>
      <c r="H24" s="44">
        <f t="shared" si="2"/>
        <v>121.89</v>
      </c>
      <c r="I24" s="44">
        <f t="shared" si="3"/>
        <v>132.09</v>
      </c>
    </row>
    <row r="25" spans="1:14" ht="15" customHeight="1">
      <c r="B25" s="43" t="s">
        <v>100</v>
      </c>
      <c r="C25" s="83">
        <v>50000</v>
      </c>
      <c r="D25" s="83">
        <v>50000</v>
      </c>
      <c r="E25" s="83">
        <v>40500</v>
      </c>
      <c r="F25" s="83">
        <v>37582</v>
      </c>
      <c r="G25" s="83">
        <v>30839</v>
      </c>
      <c r="H25" s="44">
        <f t="shared" si="2"/>
        <v>30.7</v>
      </c>
      <c r="I25" s="44">
        <f t="shared" si="3"/>
        <v>23.47</v>
      </c>
    </row>
    <row r="26" spans="1:14" ht="15" customHeight="1">
      <c r="B26" s="43" t="s">
        <v>101</v>
      </c>
      <c r="C26" s="83">
        <v>12000</v>
      </c>
      <c r="D26" s="83"/>
      <c r="E26" s="83">
        <v>15000</v>
      </c>
      <c r="F26" s="83"/>
      <c r="G26" s="83"/>
      <c r="H26" s="44">
        <f t="shared" si="2"/>
        <v>0</v>
      </c>
      <c r="I26" s="44">
        <f t="shared" si="3"/>
        <v>0</v>
      </c>
    </row>
    <row r="27" spans="1:14" ht="15" customHeight="1">
      <c r="B27" s="43" t="s">
        <v>102</v>
      </c>
      <c r="C27" s="83">
        <v>10000</v>
      </c>
      <c r="D27" s="83">
        <v>80000</v>
      </c>
      <c r="E27" s="83">
        <v>32300</v>
      </c>
      <c r="F27" s="83">
        <v>79836</v>
      </c>
      <c r="G27" s="83">
        <v>94472</v>
      </c>
      <c r="H27" s="44">
        <f t="shared" si="2"/>
        <v>65.23</v>
      </c>
      <c r="I27" s="44">
        <f t="shared" si="3"/>
        <v>71.900000000000006</v>
      </c>
    </row>
    <row r="28" spans="1:14" ht="15" customHeight="1">
      <c r="B28" s="43" t="s">
        <v>103</v>
      </c>
      <c r="C28" s="83">
        <v>1000</v>
      </c>
      <c r="D28" s="83">
        <v>1500</v>
      </c>
      <c r="E28" s="83">
        <v>1500</v>
      </c>
      <c r="F28" s="83">
        <v>1947</v>
      </c>
      <c r="G28" s="83">
        <v>93</v>
      </c>
      <c r="H28" s="44">
        <f t="shared" si="2"/>
        <v>1.59</v>
      </c>
      <c r="I28" s="44">
        <f t="shared" si="3"/>
        <v>7.0000000000000007E-2</v>
      </c>
    </row>
    <row r="29" spans="1:14" ht="15" customHeight="1">
      <c r="B29" s="43" t="s">
        <v>104</v>
      </c>
      <c r="C29" s="83">
        <v>37000</v>
      </c>
      <c r="D29" s="83">
        <v>40000</v>
      </c>
      <c r="E29" s="83">
        <v>7000</v>
      </c>
      <c r="F29" s="83">
        <v>0</v>
      </c>
      <c r="G29" s="83">
        <v>1039502</v>
      </c>
      <c r="H29" s="44">
        <f t="shared" si="2"/>
        <v>0</v>
      </c>
      <c r="I29" s="44">
        <f t="shared" si="3"/>
        <v>791.1</v>
      </c>
    </row>
    <row r="30" spans="1:14" ht="15" customHeight="1">
      <c r="B30" s="43" t="s">
        <v>105</v>
      </c>
      <c r="C30" s="83"/>
      <c r="D30" s="83"/>
      <c r="E30" s="83"/>
      <c r="F30" s="83">
        <f>82709+46864</f>
        <v>129573</v>
      </c>
      <c r="G30" s="83">
        <f>117009+64147</f>
        <v>181156</v>
      </c>
      <c r="H30" s="44">
        <f t="shared" si="2"/>
        <v>105.86</v>
      </c>
      <c r="I30" s="44">
        <f t="shared" si="3"/>
        <v>137.87</v>
      </c>
    </row>
    <row r="31" spans="1:14" ht="15" customHeight="1">
      <c r="B31" s="43" t="s">
        <v>106</v>
      </c>
      <c r="C31" s="83">
        <v>111000</v>
      </c>
      <c r="D31" s="83">
        <v>146000</v>
      </c>
      <c r="E31" s="83">
        <v>121000</v>
      </c>
      <c r="F31" s="83"/>
      <c r="G31" s="83"/>
      <c r="H31" s="44">
        <f t="shared" si="2"/>
        <v>0</v>
      </c>
      <c r="I31" s="44">
        <f t="shared" si="3"/>
        <v>0</v>
      </c>
    </row>
    <row r="32" spans="1:14" ht="15" customHeight="1">
      <c r="B32" s="59" t="s">
        <v>107</v>
      </c>
      <c r="C32" s="62">
        <f>SUM(C21:C31)</f>
        <v>558425</v>
      </c>
      <c r="D32" s="62">
        <f>SUM(D21:D31)</f>
        <v>694500</v>
      </c>
      <c r="E32" s="62">
        <f>SUM(E21:E31)</f>
        <v>598050</v>
      </c>
      <c r="F32" s="62">
        <f>SUM(F21:F31)</f>
        <v>1037187</v>
      </c>
      <c r="G32" s="62">
        <f>SUM(G21:G31)</f>
        <v>2091703</v>
      </c>
      <c r="H32" s="62">
        <f t="shared" si="2"/>
        <v>847.38</v>
      </c>
      <c r="I32" s="62">
        <f t="shared" si="3"/>
        <v>1591.86</v>
      </c>
    </row>
    <row r="33" spans="1:14" ht="15.75" customHeight="1" thickBot="1">
      <c r="B33" s="44" t="s">
        <v>108</v>
      </c>
      <c r="C33" s="63">
        <f>+C19-C32</f>
        <v>281456</v>
      </c>
      <c r="D33" s="63">
        <f>+D19-D32</f>
        <v>185925</v>
      </c>
      <c r="E33" s="63">
        <f>+E19-E32</f>
        <v>143557.08999999997</v>
      </c>
      <c r="F33" s="63">
        <f>+F19-F32</f>
        <v>-110148</v>
      </c>
      <c r="G33" s="63">
        <f>+G19-G32</f>
        <v>-348706</v>
      </c>
      <c r="H33" s="63">
        <f t="shared" si="2"/>
        <v>-89.99</v>
      </c>
      <c r="I33" s="63">
        <f t="shared" si="3"/>
        <v>-265.38</v>
      </c>
    </row>
    <row r="34" spans="1:14" ht="15.75" customHeight="1" thickTop="1">
      <c r="A34" s="54" t="s">
        <v>109</v>
      </c>
    </row>
    <row r="35" spans="1:14" ht="17.25" customHeight="1">
      <c r="H35" s="52"/>
      <c r="I35" s="52"/>
    </row>
    <row r="36" spans="1:14" ht="15" customHeight="1">
      <c r="B36" s="44" t="s">
        <v>110</v>
      </c>
      <c r="C36" s="83"/>
      <c r="D36" s="83"/>
      <c r="E36" s="83"/>
      <c r="F36" s="83">
        <v>1123</v>
      </c>
      <c r="G36" s="83">
        <v>1139</v>
      </c>
      <c r="H36" s="44">
        <f t="shared" ref="H36:I41" si="4">ROUND(F36/F$75,2)</f>
        <v>0.92</v>
      </c>
      <c r="I36" s="44">
        <f t="shared" si="4"/>
        <v>0.87</v>
      </c>
      <c r="J36" s="86" t="s">
        <v>111</v>
      </c>
      <c r="K36" s="87"/>
      <c r="L36" s="87"/>
      <c r="M36" s="87"/>
      <c r="N36" s="87"/>
    </row>
    <row r="37" spans="1:14" ht="15" customHeight="1">
      <c r="B37" s="44" t="s">
        <v>112</v>
      </c>
      <c r="C37" s="83"/>
      <c r="D37" s="83"/>
      <c r="E37" s="83"/>
      <c r="F37" s="83">
        <v>212054</v>
      </c>
      <c r="G37" s="83">
        <v>532324</v>
      </c>
      <c r="H37" s="44">
        <f t="shared" si="4"/>
        <v>173.25</v>
      </c>
      <c r="I37" s="44">
        <f t="shared" si="4"/>
        <v>405.12</v>
      </c>
    </row>
    <row r="38" spans="1:14" ht="15" customHeight="1">
      <c r="B38" s="44" t="s">
        <v>113</v>
      </c>
      <c r="C38" s="83">
        <v>260000</v>
      </c>
      <c r="D38" s="83">
        <v>270000</v>
      </c>
      <c r="E38" s="83">
        <v>282500</v>
      </c>
      <c r="F38" s="83"/>
      <c r="G38" s="83"/>
      <c r="H38" s="44">
        <f t="shared" si="4"/>
        <v>0</v>
      </c>
      <c r="I38" s="44">
        <f t="shared" si="4"/>
        <v>0</v>
      </c>
    </row>
    <row r="39" spans="1:14" ht="15" customHeight="1">
      <c r="B39" s="44" t="s">
        <v>114</v>
      </c>
      <c r="C39" s="83">
        <v>298425</v>
      </c>
      <c r="D39" s="83">
        <v>424500</v>
      </c>
      <c r="E39" s="83">
        <v>544325</v>
      </c>
      <c r="F39" s="83"/>
      <c r="G39" s="83"/>
      <c r="H39" s="44">
        <f t="shared" si="4"/>
        <v>0</v>
      </c>
      <c r="I39" s="44">
        <f t="shared" si="4"/>
        <v>0</v>
      </c>
    </row>
    <row r="40" spans="1:14" ht="15" customHeight="1">
      <c r="B40" s="44" t="s">
        <v>115</v>
      </c>
      <c r="C40" s="83"/>
      <c r="D40" s="83"/>
      <c r="E40" s="83"/>
      <c r="F40" s="83">
        <v>-115655</v>
      </c>
      <c r="G40" s="83">
        <v>251353</v>
      </c>
      <c r="H40" s="44">
        <f t="shared" si="4"/>
        <v>-94.49</v>
      </c>
      <c r="I40" s="44">
        <f t="shared" si="4"/>
        <v>191.29</v>
      </c>
    </row>
    <row r="41" spans="1:14" ht="15.75" customHeight="1" thickBot="1">
      <c r="B41" s="64" t="s">
        <v>116</v>
      </c>
      <c r="C41" s="63">
        <f>SUM(C36:C40)</f>
        <v>558425</v>
      </c>
      <c r="D41" s="63">
        <f>SUM(D36:D40)</f>
        <v>694500</v>
      </c>
      <c r="E41" s="63">
        <f>SUM(E36:E40)</f>
        <v>826825</v>
      </c>
      <c r="F41" s="63">
        <f>SUM(F36:F40)</f>
        <v>97522</v>
      </c>
      <c r="G41" s="63">
        <f>SUM(G36:G40)</f>
        <v>784816</v>
      </c>
      <c r="H41" s="65">
        <f t="shared" si="4"/>
        <v>79.67</v>
      </c>
      <c r="I41" s="65">
        <f t="shared" si="4"/>
        <v>597.27</v>
      </c>
    </row>
    <row r="42" spans="1:14" ht="15.75" customHeight="1"/>
    <row r="44" spans="1:14" ht="17.25" customHeight="1">
      <c r="A44" s="54" t="s">
        <v>117</v>
      </c>
      <c r="C44" s="66"/>
      <c r="D44" s="66"/>
      <c r="E44" s="66"/>
      <c r="F44" s="66"/>
      <c r="G44" s="66"/>
      <c r="H44" s="67"/>
      <c r="I44" s="67"/>
    </row>
    <row r="45" spans="1:14" ht="17.25" customHeight="1">
      <c r="A45" s="57" t="s">
        <v>118</v>
      </c>
      <c r="H45" s="52"/>
      <c r="I45" s="52"/>
    </row>
    <row r="46" spans="1:14" ht="17.25" customHeight="1">
      <c r="A46" s="44" t="s">
        <v>119</v>
      </c>
      <c r="C46" s="84">
        <v>42735</v>
      </c>
      <c r="D46" s="84">
        <v>43100</v>
      </c>
      <c r="E46" s="84">
        <v>43465</v>
      </c>
      <c r="F46" s="84">
        <v>43830</v>
      </c>
      <c r="G46" s="84">
        <v>44196</v>
      </c>
      <c r="H46" s="67"/>
      <c r="I46" s="52"/>
      <c r="J46" s="86" t="s">
        <v>120</v>
      </c>
      <c r="K46" s="87"/>
      <c r="L46" s="87"/>
      <c r="M46" s="87"/>
      <c r="N46" s="87"/>
    </row>
    <row r="47" spans="1:14" ht="15" customHeight="1">
      <c r="B47" s="68" t="s">
        <v>121</v>
      </c>
      <c r="C47" s="83">
        <v>523762</v>
      </c>
      <c r="D47" s="83">
        <v>554821</v>
      </c>
      <c r="E47" s="83">
        <v>588000</v>
      </c>
      <c r="F47" s="83">
        <v>593863</v>
      </c>
      <c r="G47" s="83">
        <v>690591</v>
      </c>
    </row>
    <row r="48" spans="1:14" ht="15" customHeight="1">
      <c r="B48" s="68" t="s">
        <v>122</v>
      </c>
      <c r="C48" s="83">
        <v>533829</v>
      </c>
      <c r="D48" s="83">
        <v>554428</v>
      </c>
      <c r="E48" s="83">
        <v>564000</v>
      </c>
      <c r="F48" s="83">
        <v>612689</v>
      </c>
      <c r="G48" s="83">
        <v>617267</v>
      </c>
    </row>
    <row r="49" spans="1:9" ht="15" customHeight="1">
      <c r="B49" s="68" t="s">
        <v>123</v>
      </c>
      <c r="C49" s="44">
        <f>+C48-C47</f>
        <v>10067</v>
      </c>
      <c r="D49" s="44">
        <f>+D48-D47</f>
        <v>-393</v>
      </c>
      <c r="E49" s="44">
        <f>+E48-E47</f>
        <v>-24000</v>
      </c>
      <c r="F49" s="44">
        <f>+F48-F47</f>
        <v>18826</v>
      </c>
      <c r="G49" s="44">
        <f>+G48-G47</f>
        <v>-73324</v>
      </c>
      <c r="H49" s="69">
        <f>ROUND(F49/$G$75,2)</f>
        <v>14.33</v>
      </c>
      <c r="I49" s="69">
        <f>ROUND(G49/$G$75,2)</f>
        <v>-55.8</v>
      </c>
    </row>
    <row r="50" spans="1:9" ht="15" customHeight="1">
      <c r="A50" s="59"/>
      <c r="B50" s="44" t="s">
        <v>124</v>
      </c>
      <c r="C50" s="70">
        <f>+C47/C48</f>
        <v>0.98114190124552991</v>
      </c>
      <c r="D50" s="70">
        <f>+D47/D48</f>
        <v>1.0007088386589422</v>
      </c>
      <c r="E50" s="70">
        <f>+E47/E48</f>
        <v>1.0425531914893618</v>
      </c>
      <c r="F50" s="70">
        <f>+F47/F48</f>
        <v>0.96927315489587706</v>
      </c>
      <c r="G50" s="70">
        <f>+G47/G48</f>
        <v>1.1187881419223773</v>
      </c>
      <c r="H50" s="71"/>
      <c r="I50" s="71"/>
    </row>
    <row r="51" spans="1:9" ht="15" customHeight="1">
      <c r="A51" s="57" t="s">
        <v>125</v>
      </c>
    </row>
    <row r="52" spans="1:9" ht="17.25" customHeight="1">
      <c r="A52" s="44" t="s">
        <v>119</v>
      </c>
      <c r="C52" s="84"/>
      <c r="D52" s="84"/>
      <c r="E52" s="84"/>
      <c r="F52" s="84"/>
      <c r="G52" s="84"/>
      <c r="H52" s="67"/>
      <c r="I52" s="52"/>
    </row>
    <row r="53" spans="1:9" ht="15" customHeight="1">
      <c r="B53" s="68" t="s">
        <v>121</v>
      </c>
      <c r="C53" s="83"/>
      <c r="D53" s="83"/>
      <c r="E53" s="83"/>
      <c r="F53" s="83"/>
      <c r="G53" s="83"/>
    </row>
    <row r="54" spans="1:9" ht="15" customHeight="1">
      <c r="B54" s="68" t="s">
        <v>122</v>
      </c>
      <c r="C54" s="83"/>
      <c r="D54" s="83"/>
      <c r="E54" s="83"/>
      <c r="F54" s="83"/>
      <c r="G54" s="83"/>
    </row>
    <row r="55" spans="1:9" ht="15" customHeight="1">
      <c r="B55" s="68" t="s">
        <v>126</v>
      </c>
      <c r="C55" s="43">
        <f>+C54-C53</f>
        <v>0</v>
      </c>
      <c r="D55" s="43">
        <f>+D54-D53</f>
        <v>0</v>
      </c>
      <c r="E55" s="43">
        <f>+E54-E53</f>
        <v>0</v>
      </c>
      <c r="F55" s="43">
        <f>+F54-F53</f>
        <v>0</v>
      </c>
      <c r="G55" s="43">
        <f>+G54-G53</f>
        <v>0</v>
      </c>
      <c r="H55" s="69">
        <f>ROUND(F55/$G$75,2)</f>
        <v>0</v>
      </c>
      <c r="I55" s="69">
        <f>ROUND(G55/$G$75,2)</f>
        <v>0</v>
      </c>
    </row>
    <row r="56" spans="1:9" ht="15" customHeight="1">
      <c r="A56" s="59"/>
      <c r="B56" s="44" t="s">
        <v>124</v>
      </c>
      <c r="C56" s="70" t="e">
        <f>+C53/C54</f>
        <v>#DIV/0!</v>
      </c>
      <c r="D56" s="70" t="e">
        <f>+D53/D54</f>
        <v>#DIV/0!</v>
      </c>
      <c r="E56" s="70" t="e">
        <f>+E53/E54</f>
        <v>#DIV/0!</v>
      </c>
      <c r="F56" s="70" t="e">
        <f>+F53/F54</f>
        <v>#DIV/0!</v>
      </c>
      <c r="G56" s="70" t="e">
        <f>+G53/G54</f>
        <v>#DIV/0!</v>
      </c>
      <c r="H56" s="71"/>
      <c r="I56" s="71"/>
    </row>
    <row r="57" spans="1:9" ht="15" customHeight="1">
      <c r="A57" s="45" t="s">
        <v>127</v>
      </c>
    </row>
    <row r="58" spans="1:9" ht="15" customHeight="1">
      <c r="B58" s="68" t="s">
        <v>121</v>
      </c>
      <c r="C58" s="44">
        <f t="shared" ref="C58:G59" si="5">+C47+C53</f>
        <v>523762</v>
      </c>
      <c r="D58" s="44">
        <f t="shared" si="5"/>
        <v>554821</v>
      </c>
      <c r="E58" s="44">
        <f t="shared" si="5"/>
        <v>588000</v>
      </c>
      <c r="F58" s="44">
        <f t="shared" si="5"/>
        <v>593863</v>
      </c>
      <c r="G58" s="44">
        <f t="shared" si="5"/>
        <v>690591</v>
      </c>
    </row>
    <row r="59" spans="1:9" ht="15" customHeight="1">
      <c r="B59" s="68" t="s">
        <v>122</v>
      </c>
      <c r="C59" s="44">
        <f t="shared" si="5"/>
        <v>533829</v>
      </c>
      <c r="D59" s="44">
        <f t="shared" si="5"/>
        <v>554428</v>
      </c>
      <c r="E59" s="44">
        <f t="shared" si="5"/>
        <v>564000</v>
      </c>
      <c r="F59" s="44">
        <f t="shared" si="5"/>
        <v>612689</v>
      </c>
      <c r="G59" s="44">
        <f t="shared" si="5"/>
        <v>617267</v>
      </c>
    </row>
    <row r="60" spans="1:9" ht="15" customHeight="1">
      <c r="B60" s="68" t="s">
        <v>126</v>
      </c>
      <c r="C60" s="44">
        <f>+C59-C58</f>
        <v>10067</v>
      </c>
      <c r="D60" s="44">
        <f>+D59-D58</f>
        <v>-393</v>
      </c>
      <c r="E60" s="44">
        <f>+E59-E58</f>
        <v>-24000</v>
      </c>
      <c r="F60" s="44">
        <f>+F59-F58</f>
        <v>18826</v>
      </c>
      <c r="G60" s="44">
        <f>+G59-G58</f>
        <v>-73324</v>
      </c>
      <c r="H60" s="69">
        <f>ROUND(F60/$G$75,2)</f>
        <v>14.33</v>
      </c>
      <c r="I60" s="69">
        <f>ROUND(G60/$G$75,2)</f>
        <v>-55.8</v>
      </c>
    </row>
    <row r="61" spans="1:9" ht="15" customHeight="1">
      <c r="B61" s="44" t="s">
        <v>124</v>
      </c>
      <c r="C61" s="70">
        <f>+C58/C59</f>
        <v>0.98114190124552991</v>
      </c>
      <c r="D61" s="70">
        <f>+D58/D59</f>
        <v>1.0007088386589422</v>
      </c>
      <c r="E61" s="70">
        <f>+E58/E59</f>
        <v>1.0425531914893618</v>
      </c>
      <c r="F61" s="70">
        <f>+F58/F59</f>
        <v>0.96927315489587706</v>
      </c>
      <c r="G61" s="70">
        <f>+G58/G59</f>
        <v>1.1187881419223773</v>
      </c>
      <c r="H61" s="71"/>
      <c r="I61" s="71"/>
    </row>
    <row r="63" spans="1:9" ht="15" customHeight="1">
      <c r="A63" s="43"/>
      <c r="C63" s="43"/>
      <c r="D63" s="43"/>
      <c r="E63" s="43"/>
      <c r="F63" s="43"/>
      <c r="G63" s="43"/>
    </row>
    <row r="64" spans="1:9" ht="15" customHeight="1">
      <c r="A64" s="72" t="s">
        <v>128</v>
      </c>
      <c r="B64" s="43"/>
    </row>
    <row r="65" spans="1:14" ht="15" customHeight="1">
      <c r="A65" s="73" t="s">
        <v>129</v>
      </c>
      <c r="B65" s="43"/>
      <c r="C65" s="83">
        <v>141717</v>
      </c>
      <c r="D65" s="83">
        <v>146876</v>
      </c>
      <c r="E65" s="83">
        <v>143729</v>
      </c>
      <c r="F65" s="83">
        <v>32000</v>
      </c>
      <c r="G65" s="83"/>
      <c r="J65" s="86" t="s">
        <v>130</v>
      </c>
      <c r="K65" s="87"/>
      <c r="L65" s="87"/>
      <c r="M65" s="87"/>
      <c r="N65" s="87"/>
    </row>
    <row r="66" spans="1:14" ht="15" customHeight="1">
      <c r="A66" s="73" t="s">
        <v>131</v>
      </c>
      <c r="B66" s="43"/>
      <c r="C66" s="83"/>
      <c r="D66" s="83"/>
      <c r="E66" s="83"/>
      <c r="F66" s="83"/>
      <c r="G66" s="83"/>
    </row>
    <row r="67" spans="1:14" ht="15" customHeight="1">
      <c r="A67" s="73" t="s">
        <v>132</v>
      </c>
      <c r="B67" s="43"/>
      <c r="C67" s="83"/>
      <c r="D67" s="83"/>
      <c r="E67" s="83"/>
      <c r="F67" s="83"/>
      <c r="G67" s="83"/>
    </row>
    <row r="68" spans="1:14" ht="15" customHeight="1">
      <c r="A68" s="74" t="s">
        <v>133</v>
      </c>
      <c r="B68" s="61"/>
      <c r="C68" s="75">
        <f>SUM(C64:C67)</f>
        <v>141717</v>
      </c>
      <c r="D68" s="75">
        <f>SUM(D64:D67)</f>
        <v>146876</v>
      </c>
      <c r="E68" s="75">
        <f>SUM(E64:E67)</f>
        <v>143729</v>
      </c>
      <c r="F68" s="75">
        <f>SUM(F64:F67)</f>
        <v>32000</v>
      </c>
      <c r="G68" s="75">
        <f>SUM(G64:G67)</f>
        <v>0</v>
      </c>
      <c r="H68" s="69">
        <f t="shared" ref="H68:I73" si="6">ROUND(F68/$G$75,2)</f>
        <v>24.35</v>
      </c>
      <c r="I68" s="69">
        <f t="shared" si="6"/>
        <v>0</v>
      </c>
    </row>
    <row r="69" spans="1:14" ht="15" customHeight="1">
      <c r="A69" s="43" t="s">
        <v>134</v>
      </c>
      <c r="B69" s="43"/>
      <c r="C69" s="83"/>
      <c r="D69" s="83"/>
      <c r="E69" s="83"/>
      <c r="F69" s="83">
        <v>2791</v>
      </c>
      <c r="G69" s="83">
        <v>2195</v>
      </c>
      <c r="H69" s="69">
        <f t="shared" si="6"/>
        <v>2.12</v>
      </c>
      <c r="I69" s="69">
        <f t="shared" si="6"/>
        <v>1.67</v>
      </c>
    </row>
    <row r="70" spans="1:14" ht="15" customHeight="1">
      <c r="A70" s="43" t="s">
        <v>135</v>
      </c>
      <c r="B70" s="43"/>
      <c r="C70" s="83"/>
      <c r="D70" s="83"/>
      <c r="E70" s="83"/>
      <c r="F70" s="83"/>
      <c r="G70" s="83"/>
      <c r="H70" s="69">
        <f t="shared" si="6"/>
        <v>0</v>
      </c>
      <c r="I70" s="69">
        <f t="shared" si="6"/>
        <v>0</v>
      </c>
    </row>
    <row r="71" spans="1:14" ht="15" customHeight="1">
      <c r="A71" s="43" t="s">
        <v>136</v>
      </c>
      <c r="B71" s="43"/>
      <c r="C71" s="83"/>
      <c r="D71" s="83"/>
      <c r="E71" s="83"/>
      <c r="F71" s="83"/>
      <c r="G71" s="83"/>
      <c r="H71" s="69">
        <f t="shared" si="6"/>
        <v>0</v>
      </c>
      <c r="I71" s="69">
        <f t="shared" si="6"/>
        <v>0</v>
      </c>
    </row>
    <row r="72" spans="1:14" ht="15" customHeight="1">
      <c r="A72" s="43" t="s">
        <v>137</v>
      </c>
      <c r="B72" s="43"/>
      <c r="C72" s="83"/>
      <c r="D72" s="83"/>
      <c r="E72" s="83"/>
      <c r="F72" s="83">
        <v>1440962</v>
      </c>
      <c r="G72" s="83">
        <v>2352953</v>
      </c>
      <c r="H72" s="69">
        <f t="shared" si="6"/>
        <v>1096.6199999999999</v>
      </c>
      <c r="I72" s="69">
        <f t="shared" si="6"/>
        <v>1790.68</v>
      </c>
    </row>
    <row r="73" spans="1:14" ht="31.5" customHeight="1" thickBot="1">
      <c r="A73" s="43"/>
      <c r="B73" s="76" t="s">
        <v>138</v>
      </c>
      <c r="C73" s="77">
        <f>SUM(C68:C72)</f>
        <v>141717</v>
      </c>
      <c r="D73" s="77">
        <f>SUM(D68:D72)</f>
        <v>146876</v>
      </c>
      <c r="E73" s="77">
        <f>SUM(E68:E72)</f>
        <v>143729</v>
      </c>
      <c r="F73" s="77">
        <f>SUM(F68:F72)</f>
        <v>1475753</v>
      </c>
      <c r="G73" s="77">
        <f>SUM(G68:G72)</f>
        <v>2355148</v>
      </c>
      <c r="H73" s="69">
        <f t="shared" si="6"/>
        <v>1123.0999999999999</v>
      </c>
      <c r="I73" s="69">
        <f t="shared" si="6"/>
        <v>1792.35</v>
      </c>
    </row>
    <row r="74" spans="1:14" ht="15.75" customHeight="1" thickTop="1"/>
    <row r="75" spans="1:14" ht="15" customHeight="1">
      <c r="A75" s="54" t="s">
        <v>139</v>
      </c>
      <c r="B75" s="78"/>
      <c r="C75" s="83">
        <v>1273</v>
      </c>
      <c r="D75" s="83">
        <v>1273</v>
      </c>
      <c r="E75" s="83">
        <v>1273</v>
      </c>
      <c r="F75" s="83">
        <v>1224</v>
      </c>
      <c r="G75" s="83">
        <v>1314</v>
      </c>
      <c r="J75" s="86" t="s">
        <v>140</v>
      </c>
    </row>
    <row r="77" spans="1:14" ht="15" customHeight="1">
      <c r="A77" s="54" t="s">
        <v>141</v>
      </c>
    </row>
    <row r="78" spans="1:14" ht="15" customHeight="1">
      <c r="A78" s="44" t="s">
        <v>142</v>
      </c>
      <c r="C78" s="85" t="s">
        <v>143</v>
      </c>
    </row>
    <row r="79" spans="1:14" ht="15" customHeight="1">
      <c r="A79" s="44" t="s">
        <v>144</v>
      </c>
      <c r="C79" s="85" t="s">
        <v>145</v>
      </c>
    </row>
    <row r="85" spans="1:7" ht="15" customHeight="1">
      <c r="A85" s="79" t="s">
        <v>146</v>
      </c>
      <c r="B85" s="79">
        <v>10</v>
      </c>
      <c r="C85" s="79"/>
      <c r="D85" s="79"/>
      <c r="E85" s="79"/>
      <c r="F85" s="79"/>
      <c r="G85" s="79"/>
    </row>
    <row r="86" spans="1:7" ht="17.25" customHeight="1">
      <c r="A86" s="79" t="s">
        <v>147</v>
      </c>
      <c r="B86" s="80">
        <v>1</v>
      </c>
      <c r="C86" s="81">
        <f>+C5</f>
        <v>2017</v>
      </c>
      <c r="D86" s="81">
        <f>+D5</f>
        <v>2018</v>
      </c>
      <c r="E86" s="81">
        <f>+E5</f>
        <v>2019</v>
      </c>
      <c r="F86" s="81">
        <f>+F5</f>
        <v>2020</v>
      </c>
      <c r="G86" s="81">
        <f>+G5</f>
        <v>2021</v>
      </c>
    </row>
    <row r="87" spans="1:7" ht="15" customHeight="1">
      <c r="A87" s="79"/>
      <c r="B87" s="80" t="str">
        <f>INDEX(B10:B18,B86)</f>
        <v>Taxes</v>
      </c>
      <c r="C87" s="79">
        <f>INDEX(C$10:C$18,$B$86)</f>
        <v>612081</v>
      </c>
      <c r="D87" s="79">
        <f>INDEX(D$10:D$18,$B$86)</f>
        <v>587925</v>
      </c>
      <c r="E87" s="79">
        <f>INDEX(E$10:E$18,$B$86)</f>
        <v>562370</v>
      </c>
      <c r="F87" s="79">
        <f>INDEX(F$10:F$18,$B$86)</f>
        <v>536755</v>
      </c>
      <c r="G87" s="79">
        <f>INDEX(G$10:G$18,$B$86)</f>
        <v>548524</v>
      </c>
    </row>
    <row r="88" spans="1:7" ht="15" customHeight="1">
      <c r="A88" s="79" t="s">
        <v>148</v>
      </c>
      <c r="B88" s="80">
        <v>1</v>
      </c>
      <c r="C88" s="79"/>
      <c r="D88" s="79"/>
      <c r="E88" s="79"/>
      <c r="F88" s="79"/>
      <c r="G88" s="79"/>
    </row>
    <row r="89" spans="1:7" ht="15" customHeight="1">
      <c r="A89" s="79"/>
      <c r="B89" s="80" t="str">
        <f t="shared" ref="B89:G89" si="7">INDEX(B$21:B$31,$B$88)</f>
        <v>General Government</v>
      </c>
      <c r="C89" s="79">
        <f t="shared" si="7"/>
        <v>63425</v>
      </c>
      <c r="D89" s="79">
        <f t="shared" si="7"/>
        <v>91000</v>
      </c>
      <c r="E89" s="79">
        <f t="shared" si="7"/>
        <v>93750</v>
      </c>
      <c r="F89" s="79">
        <f t="shared" si="7"/>
        <v>499579</v>
      </c>
      <c r="G89" s="79">
        <f t="shared" si="7"/>
        <v>201686</v>
      </c>
    </row>
  </sheetData>
  <printOptions horizontalCentered="1"/>
  <pageMargins left="0.2" right="0.2" top="0.5" bottom="0.5" header="0.3" footer="0.3"/>
  <pageSetup fitToHeight="5" orientation="landscape" r:id="rId1"/>
  <headerFooter alignWithMargins="0">
    <oddFooter>&amp;C&amp;"-,Regular"&amp;P</oddFooter>
  </headerFooter>
  <rowBreaks count="2" manualBreakCount="2">
    <brk id="33" max="8" man="1"/>
    <brk id="6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8"/>
  <sheetViews>
    <sheetView topLeftCell="A19" zoomScale="85" workbookViewId="0">
      <selection activeCell="A35" sqref="A35"/>
    </sheetView>
  </sheetViews>
  <sheetFormatPr defaultColWidth="13" defaultRowHeight="15" customHeight="1"/>
  <cols>
    <col min="1" max="1" width="13" customWidth="1"/>
    <col min="2" max="5" width="13.7109375" customWidth="1"/>
    <col min="6" max="6" width="20.28515625" customWidth="1"/>
    <col min="7" max="8" width="12.5703125" customWidth="1"/>
    <col min="9" max="9" width="9.7109375" customWidth="1"/>
    <col min="10" max="10" width="20" customWidth="1"/>
  </cols>
  <sheetData>
    <row r="1" spans="1:10" ht="17.25" customHeight="1">
      <c r="A1" s="8" t="str">
        <f>CONCATENATE("CITIZEN'S GUIDE TO LOCAL UNIT FINANCES - ",'Data Input'!C2," (",'Data Input'!C3,")")</f>
        <v>CITIZEN'S GUIDE TO LOCAL UNIT FINANCES - Village of Webberville (33-3030)</v>
      </c>
      <c r="E1" s="6"/>
      <c r="J1" s="7" t="s">
        <v>149</v>
      </c>
    </row>
    <row r="2" spans="1:10" ht="15" customHeight="1">
      <c r="A2" t="s">
        <v>150</v>
      </c>
      <c r="F2" t="s">
        <v>151</v>
      </c>
    </row>
    <row r="3" spans="1:10" ht="34.5" customHeight="1">
      <c r="F3" s="11"/>
      <c r="G3" s="12">
        <f>+'Data Input'!F5</f>
        <v>2020</v>
      </c>
      <c r="H3" s="12">
        <f>+'Data Input'!G5</f>
        <v>2021</v>
      </c>
      <c r="I3" s="12" t="s">
        <v>152</v>
      </c>
      <c r="J3" s="13"/>
    </row>
    <row r="4" spans="1:10" ht="15" customHeight="1">
      <c r="F4" s="14" t="str">
        <f>'Data Input'!B10</f>
        <v>Taxes</v>
      </c>
      <c r="G4" s="9">
        <f>+'Data Input'!F10</f>
        <v>536755</v>
      </c>
      <c r="H4" s="9">
        <f>+'Data Input'!G10</f>
        <v>548524</v>
      </c>
      <c r="I4" s="29">
        <f t="shared" ref="I4:I13" si="0">IF(G4=0,"N/A",(H4-G4)/G4)</f>
        <v>2.1926204693016368E-2</v>
      </c>
      <c r="J4" s="17"/>
    </row>
    <row r="5" spans="1:10" ht="15" customHeight="1">
      <c r="F5" s="14" t="str">
        <f>'Data Input'!B11</f>
        <v>Licenses &amp; Permits</v>
      </c>
      <c r="G5">
        <f>+'Data Input'!F11</f>
        <v>41220</v>
      </c>
      <c r="H5">
        <f>+'Data Input'!G11</f>
        <v>57666</v>
      </c>
      <c r="I5" s="29">
        <f t="shared" si="0"/>
        <v>0.39898107714701603</v>
      </c>
      <c r="J5" s="17"/>
    </row>
    <row r="6" spans="1:10" ht="15" customHeight="1">
      <c r="F6" s="14" t="str">
        <f>'Data Input'!B12</f>
        <v>Federal Government</v>
      </c>
      <c r="G6">
        <f>+'Data Input'!F12</f>
        <v>0</v>
      </c>
      <c r="H6">
        <f>+'Data Input'!G12</f>
        <v>0</v>
      </c>
      <c r="I6" s="29" t="str">
        <f t="shared" si="0"/>
        <v>N/A</v>
      </c>
      <c r="J6" s="17"/>
    </row>
    <row r="7" spans="1:10" ht="15" customHeight="1">
      <c r="F7" s="14" t="str">
        <f>'Data Input'!B13</f>
        <v>State Government</v>
      </c>
      <c r="G7">
        <f>+'Data Input'!F13</f>
        <v>246751</v>
      </c>
      <c r="H7">
        <f>+'Data Input'!G13</f>
        <v>1055621</v>
      </c>
      <c r="I7" s="29">
        <f t="shared" si="0"/>
        <v>3.2780819530619936</v>
      </c>
      <c r="J7" s="17"/>
    </row>
    <row r="8" spans="1:10" ht="15" customHeight="1">
      <c r="F8" s="14" t="str">
        <f>'Data Input'!B14</f>
        <v>Local Contributions</v>
      </c>
      <c r="G8">
        <f>+'Data Input'!F14</f>
        <v>0</v>
      </c>
      <c r="H8">
        <f>+'Data Input'!G14</f>
        <v>0</v>
      </c>
      <c r="I8" s="29" t="str">
        <f t="shared" si="0"/>
        <v>N/A</v>
      </c>
      <c r="J8" s="17"/>
    </row>
    <row r="9" spans="1:10" ht="15" customHeight="1">
      <c r="F9" s="14" t="str">
        <f>'Data Input'!B15</f>
        <v>Charges for Services</v>
      </c>
      <c r="G9">
        <f>+'Data Input'!F15</f>
        <v>80645</v>
      </c>
      <c r="H9">
        <f>+'Data Input'!G15</f>
        <v>75063</v>
      </c>
      <c r="I9" s="29">
        <f t="shared" si="0"/>
        <v>-6.9216938433876871E-2</v>
      </c>
      <c r="J9" s="17"/>
    </row>
    <row r="10" spans="1:10" ht="15" customHeight="1">
      <c r="F10" s="14" t="str">
        <f>'Data Input'!B16</f>
        <v>Fines &amp; Forfeitures</v>
      </c>
      <c r="G10">
        <f>+'Data Input'!F16</f>
        <v>0</v>
      </c>
      <c r="H10">
        <f>+'Data Input'!G16</f>
        <v>0</v>
      </c>
      <c r="I10" s="29" t="str">
        <f t="shared" si="0"/>
        <v>N/A</v>
      </c>
      <c r="J10" s="17"/>
    </row>
    <row r="11" spans="1:10" ht="15" customHeight="1">
      <c r="F11" s="14" t="str">
        <f>'Data Input'!B17</f>
        <v>Interest &amp; Rents</v>
      </c>
      <c r="G11">
        <f>+'Data Input'!F17</f>
        <v>2299</v>
      </c>
      <c r="H11">
        <f>+'Data Input'!G17</f>
        <v>1123</v>
      </c>
      <c r="I11" s="29">
        <f t="shared" si="0"/>
        <v>-0.51152675076120058</v>
      </c>
      <c r="J11" s="17"/>
    </row>
    <row r="12" spans="1:10" ht="15" customHeight="1">
      <c r="F12" s="14" t="str">
        <f>'Data Input'!B18</f>
        <v>Other Revenues</v>
      </c>
      <c r="G12" s="10">
        <f>+'Data Input'!F18</f>
        <v>19369</v>
      </c>
      <c r="H12" s="10">
        <f>+'Data Input'!G18</f>
        <v>5000</v>
      </c>
      <c r="I12" s="29">
        <f t="shared" si="0"/>
        <v>-0.74185554236150553</v>
      </c>
      <c r="J12" s="17"/>
    </row>
    <row r="13" spans="1:10" ht="17.25" customHeight="1">
      <c r="F13" s="18" t="s">
        <v>153</v>
      </c>
      <c r="G13" s="16">
        <f>SUM(G4:G12)</f>
        <v>927039</v>
      </c>
      <c r="H13" s="16">
        <f>SUM(H4:H12)</f>
        <v>1742997</v>
      </c>
      <c r="I13" s="29">
        <f t="shared" si="0"/>
        <v>0.88017656215110696</v>
      </c>
      <c r="J13" s="17"/>
    </row>
    <row r="14" spans="1:10" ht="17.25" customHeight="1">
      <c r="F14" s="18"/>
      <c r="I14" s="26"/>
      <c r="J14" s="17"/>
    </row>
    <row r="15" spans="1:10" ht="15" customHeight="1">
      <c r="F15" s="18"/>
      <c r="J15" s="17"/>
    </row>
    <row r="16" spans="1:10" ht="15" customHeight="1">
      <c r="F16" s="18"/>
      <c r="J16" s="17"/>
    </row>
    <row r="17" spans="1:10" ht="15" customHeight="1">
      <c r="F17" s="15"/>
      <c r="G17" s="19"/>
      <c r="H17" s="19"/>
      <c r="I17" s="19"/>
      <c r="J17" s="20"/>
    </row>
    <row r="18" spans="1:10" ht="15" customHeight="1">
      <c r="A18" t="s">
        <v>154</v>
      </c>
      <c r="F18" t="s">
        <v>155</v>
      </c>
    </row>
    <row r="35" spans="1:12" ht="15" customHeight="1">
      <c r="A35" s="89" t="s">
        <v>156</v>
      </c>
      <c r="B35" s="90"/>
      <c r="C35" s="90"/>
      <c r="D35" s="90"/>
      <c r="E35" s="90"/>
      <c r="F35" s="90"/>
      <c r="G35" s="90"/>
      <c r="H35" s="90"/>
      <c r="I35" s="90"/>
      <c r="J35" s="91"/>
      <c r="K35" s="28"/>
      <c r="L35" s="28"/>
    </row>
    <row r="36" spans="1:12" ht="15" customHeight="1">
      <c r="A36" s="92"/>
      <c r="B36" s="93"/>
      <c r="C36" s="93"/>
      <c r="D36" s="93"/>
      <c r="E36" s="93"/>
      <c r="F36" s="93"/>
      <c r="G36" s="93"/>
      <c r="H36" s="93"/>
      <c r="I36" s="93"/>
      <c r="J36" s="94"/>
      <c r="K36" s="28"/>
      <c r="L36" s="28"/>
    </row>
    <row r="37" spans="1:12" ht="15" customHeight="1">
      <c r="A37" s="95"/>
      <c r="B37" s="96"/>
      <c r="C37" s="96"/>
      <c r="D37" s="96"/>
      <c r="E37" s="96"/>
      <c r="F37" s="96"/>
      <c r="G37" s="96"/>
      <c r="H37" s="96"/>
      <c r="I37" s="96"/>
      <c r="J37" s="97"/>
      <c r="K37" s="28"/>
      <c r="L37" s="28"/>
    </row>
    <row r="38" spans="1:12" ht="15" customHeight="1">
      <c r="A38" t="str">
        <f>CONCATENATE("For more information on our unit's finances, contact ",'Data Input'!$C$78," at ",'Data Input'!$C$79,".")</f>
        <v>For more information on our unit's finances, contact Jessica Kuch at 517-521-3984.</v>
      </c>
    </row>
  </sheetData>
  <mergeCells count="1">
    <mergeCell ref="A35:J37"/>
  </mergeCells>
  <printOptions horizontalCentered="1"/>
  <pageMargins left="0.2" right="0.2" top="0.5" bottom="0.5" header="0.3" footer="0.3"/>
  <pageSetup scale="9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6" r:id="rId4" name="Drop Down 18">
              <controlPr defaultSize="0" autoLine="0" autoPict="0">
                <anchor moveWithCells="1">
                  <from>
                    <xdr:col>5</xdr:col>
                    <xdr:colOff>1152525</xdr:colOff>
                    <xdr:row>18</xdr:row>
                    <xdr:rowOff>133350</xdr:rowOff>
                  </from>
                  <to>
                    <xdr:col>7</xdr:col>
                    <xdr:colOff>771525</xdr:colOff>
                    <xdr:row>20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2"/>
  <sheetViews>
    <sheetView zoomScale="85" zoomScaleNormal="85" workbookViewId="0">
      <selection activeCell="A39" sqref="A39"/>
    </sheetView>
  </sheetViews>
  <sheetFormatPr defaultColWidth="13" defaultRowHeight="15" customHeight="1"/>
  <cols>
    <col min="1" max="1" width="11" customWidth="1"/>
    <col min="2" max="3" width="13.7109375" customWidth="1"/>
    <col min="4" max="4" width="13" customWidth="1"/>
    <col min="5" max="5" width="13.7109375" customWidth="1"/>
    <col min="6" max="6" width="31.28515625" customWidth="1"/>
    <col min="7" max="8" width="13.5703125" customWidth="1"/>
    <col min="9" max="9" width="10.140625" customWidth="1"/>
    <col min="10" max="10" width="14.5703125" customWidth="1"/>
  </cols>
  <sheetData>
    <row r="1" spans="1:10" ht="15" customHeight="1">
      <c r="A1" s="8" t="str">
        <f>CONCATENATE("CITIZEN'S GUIDE TO LOCAL UNIT FINANCES - ",'Data Input'!C2," (",'Data Input'!C3,")")</f>
        <v>CITIZEN'S GUIDE TO LOCAL UNIT FINANCES - Village of Webberville (33-3030)</v>
      </c>
      <c r="J1" s="7" t="s">
        <v>157</v>
      </c>
    </row>
    <row r="2" spans="1:10" ht="15" customHeight="1">
      <c r="A2" t="s">
        <v>158</v>
      </c>
      <c r="F2" t="s">
        <v>151</v>
      </c>
    </row>
    <row r="3" spans="1:10" ht="32.25" customHeight="1">
      <c r="F3" s="11"/>
      <c r="G3" s="12">
        <f>+'Data Input'!F5</f>
        <v>2020</v>
      </c>
      <c r="H3" s="12">
        <f>+'Data Input'!G5</f>
        <v>2021</v>
      </c>
      <c r="I3" s="12" t="s">
        <v>152</v>
      </c>
      <c r="J3" s="13"/>
    </row>
    <row r="4" spans="1:10" ht="15" customHeight="1">
      <c r="F4" s="18" t="str">
        <f>'Data Input'!B21</f>
        <v>General Government</v>
      </c>
      <c r="G4" s="21">
        <f>+'Data Input'!F21</f>
        <v>499579</v>
      </c>
      <c r="H4" s="21">
        <f>+'Data Input'!G21</f>
        <v>201686</v>
      </c>
      <c r="I4" s="29">
        <f t="shared" ref="I4:I14" si="0">IF(G4=0,"N/A",(H4-G4)/G4)</f>
        <v>-0.59628807455877852</v>
      </c>
      <c r="J4" s="17"/>
    </row>
    <row r="5" spans="1:10" ht="15" customHeight="1">
      <c r="F5" s="18" t="str">
        <f>'Data Input'!B22</f>
        <v>Police &amp; Fire</v>
      </c>
      <c r="G5">
        <f>+'Data Input'!F22</f>
        <v>139473</v>
      </c>
      <c r="H5">
        <f>+'Data Input'!G22</f>
        <v>370392</v>
      </c>
      <c r="I5" s="29">
        <f t="shared" si="0"/>
        <v>1.6556537824525177</v>
      </c>
      <c r="J5" s="17"/>
    </row>
    <row r="6" spans="1:10" ht="15" customHeight="1">
      <c r="F6" s="18" t="str">
        <f>'Data Input'!B23</f>
        <v>Other Public Safety</v>
      </c>
      <c r="G6">
        <f>+'Data Input'!F23</f>
        <v>0</v>
      </c>
      <c r="H6">
        <f>+'Data Input'!G23</f>
        <v>0</v>
      </c>
      <c r="I6" s="29" t="str">
        <f t="shared" si="0"/>
        <v>N/A</v>
      </c>
      <c r="J6" s="17"/>
    </row>
    <row r="7" spans="1:10" ht="15" customHeight="1">
      <c r="F7" s="18" t="str">
        <f>'Data Input'!B24</f>
        <v xml:space="preserve">Roads </v>
      </c>
      <c r="G7">
        <f>+'Data Input'!F24</f>
        <v>149197</v>
      </c>
      <c r="H7">
        <f>+'Data Input'!G24</f>
        <v>173563</v>
      </c>
      <c r="I7" s="29">
        <f t="shared" si="0"/>
        <v>0.16331427575621493</v>
      </c>
      <c r="J7" s="17"/>
    </row>
    <row r="8" spans="1:10" ht="15" customHeight="1">
      <c r="F8" s="18" t="str">
        <f>'Data Input'!B25</f>
        <v>Other Public Works</v>
      </c>
      <c r="G8">
        <f>+'Data Input'!F25</f>
        <v>37582</v>
      </c>
      <c r="H8">
        <f>+'Data Input'!G25</f>
        <v>30839</v>
      </c>
      <c r="I8" s="29">
        <f t="shared" si="0"/>
        <v>-0.17942099941461337</v>
      </c>
      <c r="J8" s="17"/>
    </row>
    <row r="9" spans="1:10" ht="15" customHeight="1">
      <c r="F9" s="18" t="str">
        <f>'Data Input'!B26</f>
        <v>Health &amp; Welfare</v>
      </c>
      <c r="G9">
        <f>+'Data Input'!F26</f>
        <v>0</v>
      </c>
      <c r="H9">
        <f>+'Data Input'!G26</f>
        <v>0</v>
      </c>
      <c r="I9" s="29" t="str">
        <f t="shared" si="0"/>
        <v>N/A</v>
      </c>
      <c r="J9" s="17"/>
    </row>
    <row r="10" spans="1:10" ht="15" customHeight="1">
      <c r="F10" s="18" t="str">
        <f>'Data Input'!B27</f>
        <v>Community/Econ. Development</v>
      </c>
      <c r="G10">
        <f>+'Data Input'!F27</f>
        <v>79836</v>
      </c>
      <c r="H10">
        <f>+'Data Input'!G27</f>
        <v>94472</v>
      </c>
      <c r="I10" s="29">
        <f t="shared" si="0"/>
        <v>0.18332581792674985</v>
      </c>
      <c r="J10" s="17"/>
    </row>
    <row r="11" spans="1:10" ht="15" customHeight="1">
      <c r="F11" s="18" t="str">
        <f>'Data Input'!B28</f>
        <v>Recreation &amp; Culture</v>
      </c>
      <c r="G11">
        <f>+'Data Input'!F28</f>
        <v>1947</v>
      </c>
      <c r="H11">
        <f>+'Data Input'!G28</f>
        <v>93</v>
      </c>
      <c r="I11" s="29">
        <f t="shared" si="0"/>
        <v>-0.95223420647149459</v>
      </c>
      <c r="J11" s="17"/>
    </row>
    <row r="12" spans="1:10" ht="15" customHeight="1">
      <c r="F12" s="18" t="str">
        <f>'Data Input'!B29</f>
        <v>Capital Outlay</v>
      </c>
      <c r="G12">
        <f>+'Data Input'!F29</f>
        <v>0</v>
      </c>
      <c r="H12">
        <f>+'Data Input'!G29</f>
        <v>1039502</v>
      </c>
      <c r="I12" s="29" t="str">
        <f t="shared" si="0"/>
        <v>N/A</v>
      </c>
      <c r="J12" s="17"/>
    </row>
    <row r="13" spans="1:10" ht="15" customHeight="1">
      <c r="F13" s="18" t="str">
        <f>'Data Input'!B30</f>
        <v>Debt Service</v>
      </c>
      <c r="G13">
        <f>+'Data Input'!F30</f>
        <v>129573</v>
      </c>
      <c r="H13">
        <f>+'Data Input'!G30</f>
        <v>181156</v>
      </c>
      <c r="I13" s="29">
        <f t="shared" si="0"/>
        <v>0.3980999127904733</v>
      </c>
      <c r="J13" s="17"/>
    </row>
    <row r="14" spans="1:10" ht="17.25">
      <c r="F14" s="18" t="str">
        <f>'Data Input'!B31</f>
        <v>Other Expenditures</v>
      </c>
      <c r="G14" s="10">
        <f>+'Data Input'!F31</f>
        <v>0</v>
      </c>
      <c r="H14" s="10">
        <f>+'Data Input'!G31</f>
        <v>0</v>
      </c>
      <c r="I14" s="29" t="str">
        <f t="shared" si="0"/>
        <v>N/A</v>
      </c>
      <c r="J14" s="17"/>
    </row>
    <row r="15" spans="1:10" ht="17.25">
      <c r="F15" s="24" t="s">
        <v>107</v>
      </c>
      <c r="G15" s="16">
        <f>SUM(G4:G14)</f>
        <v>1037187</v>
      </c>
      <c r="H15" s="16">
        <f>SUM(H4:H14)</f>
        <v>2091703</v>
      </c>
      <c r="I15" s="29">
        <f>(H15-G15)/G15</f>
        <v>1.0167076910913846</v>
      </c>
      <c r="J15" s="17"/>
    </row>
    <row r="16" spans="1:10">
      <c r="F16" s="24"/>
      <c r="J16" s="17"/>
    </row>
    <row r="17" spans="1:10" ht="15.75" customHeight="1">
      <c r="F17" s="22"/>
      <c r="G17" s="25"/>
      <c r="H17" s="25"/>
      <c r="I17" s="23"/>
      <c r="J17" s="20"/>
    </row>
    <row r="18" spans="1:10" ht="12" customHeight="1"/>
    <row r="19" spans="1:10" ht="15" customHeight="1">
      <c r="A19" t="s">
        <v>159</v>
      </c>
      <c r="F19" s="5" t="s">
        <v>160</v>
      </c>
    </row>
    <row r="39" spans="1:10" ht="15" customHeight="1">
      <c r="A39" s="89" t="s">
        <v>156</v>
      </c>
      <c r="B39" s="90"/>
      <c r="C39" s="90"/>
      <c r="D39" s="90"/>
      <c r="E39" s="90"/>
      <c r="F39" s="90"/>
      <c r="G39" s="90"/>
      <c r="H39" s="90"/>
      <c r="I39" s="90"/>
      <c r="J39" s="91"/>
    </row>
    <row r="40" spans="1:10" ht="15" customHeight="1">
      <c r="A40" s="92"/>
      <c r="B40" s="93"/>
      <c r="C40" s="93"/>
      <c r="D40" s="93"/>
      <c r="E40" s="93"/>
      <c r="F40" s="93"/>
      <c r="G40" s="93"/>
      <c r="H40" s="93"/>
      <c r="I40" s="93"/>
      <c r="J40" s="94"/>
    </row>
    <row r="41" spans="1:10" ht="15" customHeight="1">
      <c r="A41" s="95"/>
      <c r="B41" s="96"/>
      <c r="C41" s="96"/>
      <c r="D41" s="96"/>
      <c r="E41" s="96"/>
      <c r="F41" s="96"/>
      <c r="G41" s="96"/>
      <c r="H41" s="96"/>
      <c r="I41" s="96"/>
      <c r="J41" s="97"/>
    </row>
    <row r="42" spans="1:10" ht="15" customHeight="1">
      <c r="A42" t="str">
        <f>CONCATENATE("For more information on our unit's finances, contact ",'Data Input'!$C$78," at ",'Data Input'!$C$79,".")</f>
        <v>For more information on our unit's finances, contact Jessica Kuch at 517-521-3984.</v>
      </c>
    </row>
  </sheetData>
  <mergeCells count="1">
    <mergeCell ref="A39:J41"/>
  </mergeCells>
  <printOptions horizontalCentered="1"/>
  <pageMargins left="0.2" right="0.2" top="0.5" bottom="0.5" header="0.3" footer="0.3"/>
  <pageSetup scale="8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4" name="Drop Down 7">
              <controlPr defaultSize="0" autoLine="0" autoPict="0">
                <anchor moveWithCells="1">
                  <from>
                    <xdr:col>5</xdr:col>
                    <xdr:colOff>1514475</xdr:colOff>
                    <xdr:row>19</xdr:row>
                    <xdr:rowOff>123825</xdr:rowOff>
                  </from>
                  <to>
                    <xdr:col>7</xdr:col>
                    <xdr:colOff>485775</xdr:colOff>
                    <xdr:row>20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0"/>
  <sheetViews>
    <sheetView zoomScale="85" zoomScaleNormal="85" workbookViewId="0">
      <selection activeCell="A37" sqref="A37:I39"/>
    </sheetView>
  </sheetViews>
  <sheetFormatPr defaultColWidth="13" defaultRowHeight="15" customHeight="1"/>
  <cols>
    <col min="1" max="1" width="13" customWidth="1"/>
    <col min="2" max="5" width="13.7109375" customWidth="1"/>
    <col min="6" max="6" width="26.5703125" customWidth="1"/>
    <col min="7" max="8" width="13" customWidth="1"/>
    <col min="9" max="9" width="9.5703125" customWidth="1"/>
  </cols>
  <sheetData>
    <row r="1" spans="1:10" ht="15" customHeight="1">
      <c r="A1" s="8" t="str">
        <f>CONCATENATE("CITIZEN'S GUIDE TO LOCAL UNIT FINANCES - ",'Data Input'!C2," (",'Data Input'!C3,")")</f>
        <v>CITIZEN'S GUIDE TO LOCAL UNIT FINANCES - Village of Webberville (33-3030)</v>
      </c>
      <c r="I1" s="7" t="s">
        <v>161</v>
      </c>
    </row>
    <row r="2" spans="1:10" ht="15" customHeight="1">
      <c r="A2" t="s">
        <v>162</v>
      </c>
      <c r="F2" t="s">
        <v>151</v>
      </c>
    </row>
    <row r="3" spans="1:10" ht="34.5" customHeight="1">
      <c r="F3" s="11"/>
      <c r="G3" s="12">
        <f>+'Data Input'!F5</f>
        <v>2020</v>
      </c>
      <c r="H3" s="12">
        <f>+'Data Input'!G5</f>
        <v>2021</v>
      </c>
      <c r="I3" s="13" t="s">
        <v>152</v>
      </c>
    </row>
    <row r="4" spans="1:10" ht="15" customHeight="1">
      <c r="F4" s="18" t="s">
        <v>163</v>
      </c>
      <c r="G4">
        <f>+'Data Input'!F19</f>
        <v>927039</v>
      </c>
      <c r="H4">
        <f>+'Data Input'!G19</f>
        <v>1742997</v>
      </c>
      <c r="I4" s="31">
        <f>IF(G4=0,"N/A",(H4-G4)/G4)</f>
        <v>0.88017656215110696</v>
      </c>
    </row>
    <row r="5" spans="1:10" ht="15" customHeight="1">
      <c r="F5" s="18" t="s">
        <v>10</v>
      </c>
      <c r="G5">
        <f>+'Data Input'!F32</f>
        <v>1037187</v>
      </c>
      <c r="H5">
        <f>+'Data Input'!G32</f>
        <v>2091703</v>
      </c>
      <c r="I5" s="32">
        <f>IF(G5=0,"N/A",(H5-G5)/G5)</f>
        <v>1.0167076910913846</v>
      </c>
    </row>
    <row r="6" spans="1:10" ht="15.75" customHeight="1" thickBot="1">
      <c r="F6" s="24" t="s">
        <v>164</v>
      </c>
      <c r="G6" s="3">
        <f>+'Data Input'!F33</f>
        <v>-110148</v>
      </c>
      <c r="H6" s="3">
        <f>+'Data Input'!G33</f>
        <v>-348706</v>
      </c>
      <c r="I6" s="33">
        <f>IF(G6=0,"N/A",(H6-G6)/G6)</f>
        <v>2.1657951120310854</v>
      </c>
    </row>
    <row r="7" spans="1:10" ht="15.75" customHeight="1" thickTop="1">
      <c r="F7" s="18" t="s">
        <v>165</v>
      </c>
      <c r="I7" s="30"/>
    </row>
    <row r="8" spans="1:10" ht="15" customHeight="1">
      <c r="F8" s="14" t="s">
        <v>110</v>
      </c>
      <c r="G8">
        <f>+'Data Input'!F$36</f>
        <v>1123</v>
      </c>
      <c r="H8">
        <f>+'Data Input'!G$36</f>
        <v>1139</v>
      </c>
      <c r="I8" s="32">
        <f t="shared" ref="I8:I13" si="0">IF(G8=0,"N/A",(H8-G8)/G8)</f>
        <v>1.4247551202137132E-2</v>
      </c>
    </row>
    <row r="9" spans="1:10" ht="15" customHeight="1">
      <c r="F9" s="14" t="s">
        <v>112</v>
      </c>
      <c r="G9">
        <f>+'Data Input'!F37</f>
        <v>212054</v>
      </c>
      <c r="H9">
        <f>+'Data Input'!G37</f>
        <v>532324</v>
      </c>
      <c r="I9" s="32">
        <f t="shared" si="0"/>
        <v>1.5103228422948871</v>
      </c>
    </row>
    <row r="10" spans="1:10" ht="15" customHeight="1">
      <c r="F10" s="14" t="s">
        <v>113</v>
      </c>
      <c r="G10">
        <f>+'Data Input'!F38</f>
        <v>0</v>
      </c>
      <c r="H10">
        <f>+'Data Input'!G38</f>
        <v>0</v>
      </c>
      <c r="I10" s="32" t="str">
        <f t="shared" si="0"/>
        <v>N/A</v>
      </c>
    </row>
    <row r="11" spans="1:10" ht="15" customHeight="1">
      <c r="F11" s="14" t="s">
        <v>114</v>
      </c>
      <c r="G11">
        <f>+'Data Input'!F39</f>
        <v>0</v>
      </c>
      <c r="H11">
        <f>+'Data Input'!G39</f>
        <v>0</v>
      </c>
      <c r="I11" s="32" t="str">
        <f t="shared" si="0"/>
        <v>N/A</v>
      </c>
    </row>
    <row r="12" spans="1:10" ht="15" customHeight="1">
      <c r="F12" s="14" t="s">
        <v>115</v>
      </c>
      <c r="G12">
        <f>+'Data Input'!F40</f>
        <v>-115655</v>
      </c>
      <c r="H12">
        <f>+'Data Input'!G40</f>
        <v>251353</v>
      </c>
      <c r="I12" s="32">
        <f t="shared" si="0"/>
        <v>-3.1732999005663394</v>
      </c>
    </row>
    <row r="13" spans="1:10" ht="15.75" customHeight="1" thickBot="1">
      <c r="F13" s="24" t="s">
        <v>166</v>
      </c>
      <c r="G13" s="3">
        <f>SUM(G8:G12)</f>
        <v>97522</v>
      </c>
      <c r="H13" s="3">
        <f>SUM(H8:H12)</f>
        <v>784816</v>
      </c>
      <c r="I13" s="33">
        <f t="shared" si="0"/>
        <v>7.0475790078136216</v>
      </c>
    </row>
    <row r="14" spans="1:10" ht="15.75" customHeight="1" thickTop="1">
      <c r="F14" s="18"/>
      <c r="I14" s="17"/>
    </row>
    <row r="15" spans="1:10" ht="15" customHeight="1">
      <c r="F15" s="18"/>
      <c r="I15" s="17"/>
    </row>
    <row r="16" spans="1:10" ht="15" customHeight="1">
      <c r="F16" s="18"/>
      <c r="I16" s="17"/>
      <c r="J16" s="18"/>
    </row>
    <row r="17" spans="1:10" ht="15" customHeight="1">
      <c r="F17" s="18"/>
      <c r="I17" s="17"/>
      <c r="J17" s="18"/>
    </row>
    <row r="18" spans="1:10" ht="15" customHeight="1">
      <c r="F18" s="18"/>
      <c r="I18" s="17"/>
    </row>
    <row r="19" spans="1:10" ht="15" customHeight="1">
      <c r="F19" s="15"/>
      <c r="G19" s="19"/>
      <c r="H19" s="19"/>
      <c r="I19" s="20"/>
    </row>
    <row r="20" spans="1:10" ht="15" customHeight="1">
      <c r="A20" t="s">
        <v>167</v>
      </c>
      <c r="F20" t="s">
        <v>168</v>
      </c>
    </row>
    <row r="37" spans="1:16" ht="19.899999999999999" customHeight="1">
      <c r="A37" s="89" t="s">
        <v>156</v>
      </c>
      <c r="B37" s="90"/>
      <c r="C37" s="90"/>
      <c r="D37" s="90"/>
      <c r="E37" s="90"/>
      <c r="F37" s="90"/>
      <c r="G37" s="90"/>
      <c r="H37" s="90"/>
      <c r="I37" s="91"/>
      <c r="J37" s="27"/>
      <c r="K37" s="27"/>
      <c r="L37" s="27"/>
      <c r="M37" s="27"/>
      <c r="N37" s="27"/>
      <c r="O37" s="27"/>
      <c r="P37" s="27"/>
    </row>
    <row r="38" spans="1:16" ht="19.899999999999999" customHeight="1">
      <c r="A38" s="92"/>
      <c r="B38" s="93"/>
      <c r="C38" s="93"/>
      <c r="D38" s="93"/>
      <c r="E38" s="93"/>
      <c r="F38" s="93"/>
      <c r="G38" s="93"/>
      <c r="H38" s="93"/>
      <c r="I38" s="94"/>
      <c r="J38" s="27"/>
      <c r="K38" s="27"/>
      <c r="L38" s="27"/>
      <c r="M38" s="27"/>
      <c r="N38" s="27"/>
      <c r="O38" s="27"/>
      <c r="P38" s="27"/>
    </row>
    <row r="39" spans="1:16" ht="19.899999999999999" customHeight="1">
      <c r="A39" s="95"/>
      <c r="B39" s="96"/>
      <c r="C39" s="96"/>
      <c r="D39" s="96"/>
      <c r="E39" s="96"/>
      <c r="F39" s="96"/>
      <c r="G39" s="96"/>
      <c r="H39" s="96"/>
      <c r="I39" s="97"/>
      <c r="J39" s="27"/>
      <c r="K39" s="27"/>
      <c r="L39" s="27"/>
      <c r="M39" s="27"/>
      <c r="N39" s="27"/>
      <c r="O39" s="27"/>
      <c r="P39" s="27"/>
    </row>
    <row r="40" spans="1:16" ht="15" customHeight="1">
      <c r="A40" t="str">
        <f>CONCATENATE("For more information on our unit's finances, contact ",'Data Input'!$C$78," at ",'Data Input'!$C$79,".")</f>
        <v>For more information on our unit's finances, contact Jessica Kuch at 517-521-3984.</v>
      </c>
    </row>
  </sheetData>
  <mergeCells count="1">
    <mergeCell ref="A37:I39"/>
  </mergeCells>
  <printOptions horizontalCentered="1"/>
  <pageMargins left="0.2" right="0.2" top="0.5" bottom="0.5" header="0.3" footer="0.3"/>
  <pageSetup scale="8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38"/>
  <sheetViews>
    <sheetView tabSelected="1" zoomScale="85" workbookViewId="0">
      <selection activeCell="A38" sqref="A38"/>
    </sheetView>
  </sheetViews>
  <sheetFormatPr defaultColWidth="9" defaultRowHeight="15" customHeight="1"/>
  <cols>
    <col min="1" max="1" width="9.140625" customWidth="1"/>
    <col min="2" max="15" width="9" customWidth="1"/>
    <col min="16" max="16" width="15" customWidth="1"/>
  </cols>
  <sheetData>
    <row r="1" spans="1:16" ht="16.5" customHeight="1">
      <c r="A1" s="8" t="str">
        <f>CONCATENATE("CITIZEN'S GUIDE TO LOCAL UNIT FINANCES - ",'Data Input'!C2," (",'Data Input'!C3,")")</f>
        <v>CITIZEN'S GUIDE TO LOCAL UNIT FINANCES - Village of Webberville (33-3030)</v>
      </c>
      <c r="P1" s="7" t="s">
        <v>169</v>
      </c>
    </row>
    <row r="2" spans="1:16" ht="16.5" customHeight="1">
      <c r="A2" t="s">
        <v>170</v>
      </c>
      <c r="F2" s="2" t="s">
        <v>171</v>
      </c>
      <c r="K2" s="4" t="s">
        <v>172</v>
      </c>
    </row>
    <row r="3" spans="1:16" ht="16.5" customHeight="1"/>
    <row r="4" spans="1:16" ht="16.5" customHeight="1"/>
    <row r="5" spans="1:16" ht="16.5" customHeight="1"/>
    <row r="6" spans="1:16" ht="16.5" customHeight="1"/>
    <row r="7" spans="1:16" ht="16.5" customHeight="1"/>
    <row r="8" spans="1:16" ht="16.5" customHeight="1"/>
    <row r="9" spans="1:16" ht="16.5" customHeight="1"/>
    <row r="10" spans="1:16" ht="16.5" customHeight="1"/>
    <row r="11" spans="1:16" ht="16.5" customHeight="1"/>
    <row r="12" spans="1:16" ht="16.5" customHeight="1"/>
    <row r="13" spans="1:16" ht="16.5" customHeight="1"/>
    <row r="14" spans="1:16" ht="16.5" customHeight="1"/>
    <row r="15" spans="1:16" ht="16.5" customHeight="1">
      <c r="F15" s="18"/>
    </row>
    <row r="16" spans="1:16" ht="16.5" customHeight="1">
      <c r="F16" s="18"/>
      <c r="J16" s="17"/>
    </row>
    <row r="17" spans="1:10" ht="16.5" customHeight="1">
      <c r="G17" s="19"/>
      <c r="H17" s="19"/>
      <c r="I17" s="19"/>
      <c r="J17" s="20"/>
    </row>
    <row r="18" spans="1:10" ht="16.5" customHeight="1">
      <c r="A18" t="s">
        <v>173</v>
      </c>
      <c r="I18" s="1" t="s">
        <v>174</v>
      </c>
    </row>
    <row r="19" spans="1:10" ht="16.5" customHeight="1"/>
    <row r="20" spans="1:10" ht="16.5" customHeight="1"/>
    <row r="21" spans="1:10" ht="16.5" customHeight="1"/>
    <row r="22" spans="1:10" ht="16.5" customHeight="1"/>
    <row r="23" spans="1:10" ht="16.5" customHeight="1"/>
    <row r="24" spans="1:10" ht="16.5" customHeight="1"/>
    <row r="25" spans="1:10" ht="16.5" customHeight="1"/>
    <row r="26" spans="1:10" ht="16.5" customHeight="1"/>
    <row r="27" spans="1:10" ht="16.5" customHeight="1"/>
    <row r="28" spans="1:10" ht="16.5" customHeight="1"/>
    <row r="29" spans="1:10" ht="16.5" customHeight="1"/>
    <row r="30" spans="1:10" ht="16.5" customHeight="1"/>
    <row r="31" spans="1:10" ht="16.5" customHeight="1"/>
    <row r="32" spans="1:10" ht="16.5" customHeight="1"/>
    <row r="33" spans="1:16" ht="16.5" customHeight="1"/>
    <row r="34" spans="1:16" ht="16.5" customHeight="1"/>
    <row r="35" spans="1:16" ht="23.45" customHeight="1">
      <c r="A35" s="89" t="s">
        <v>175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1"/>
    </row>
    <row r="36" spans="1:16" ht="23.45" customHeight="1">
      <c r="A36" s="92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4"/>
    </row>
    <row r="37" spans="1:16" ht="23.45" customHeight="1">
      <c r="A37" s="95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7"/>
    </row>
    <row r="38" spans="1:16" ht="15" customHeight="1">
      <c r="A38" t="str">
        <f>CONCATENATE("For more information on our unit's finances, contact ",'Data Input'!$C$78," at ",'Data Input'!$C$79,".")</f>
        <v>For more information on our unit's finances, contact Jessica Kuch at 517-521-3984.</v>
      </c>
    </row>
  </sheetData>
  <mergeCells count="1">
    <mergeCell ref="A35:P37"/>
  </mergeCells>
  <printOptions horizontalCentered="1"/>
  <pageMargins left="0.25" right="0.25" top="0.5" bottom="0.5" header="0.3" footer="0.3"/>
  <pageSetup scale="8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28C2236392304F97F53EE2A0C6D69E" ma:contentTypeVersion="21" ma:contentTypeDescription="Create a new document." ma:contentTypeScope="" ma:versionID="8c66f7efb6ca475c845a5a1e45436d63">
  <xsd:schema xmlns:xsd="http://www.w3.org/2001/XMLSchema" xmlns:xs="http://www.w3.org/2001/XMLSchema" xmlns:p="http://schemas.microsoft.com/office/2006/metadata/properties" xmlns:ns2="9fdce658-9355-4408-a974-7e5a50028d23" xmlns:ns3="ecabc2b5-4784-4b68-b1b6-2d9efc4dc249" targetNamespace="http://schemas.microsoft.com/office/2006/metadata/properties" ma:root="true" ma:fieldsID="234a766adae0a52956f625ba06315d07" ns2:_="" ns3:_="">
    <xsd:import namespace="9fdce658-9355-4408-a974-7e5a50028d23"/>
    <xsd:import namespace="ecabc2b5-4784-4b68-b1b6-2d9efc4dc24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ce658-9355-4408-a974-7e5a50028d2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2e241b3-e6bb-4e16-9751-3102cae1ac1f}" ma:internalName="TaxCatchAll" ma:showField="CatchAllData" ma:web="9fdce658-9355-4408-a974-7e5a50028d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abc2b5-4784-4b68-b1b6-2d9efc4dc2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4701a1a-db80-47b1-aa05-ddfc6fba71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fdce658-9355-4408-a974-7e5a50028d23">RFMSDYD523RC-488640886-2593</_dlc_DocId>
    <TaxCatchAll xmlns="9fdce658-9355-4408-a974-7e5a50028d23" xsi:nil="true"/>
    <lcf76f155ced4ddcb4097134ff3c332f xmlns="ecabc2b5-4784-4b68-b1b6-2d9efc4dc249">
      <Terms xmlns="http://schemas.microsoft.com/office/infopath/2007/PartnerControls"/>
    </lcf76f155ced4ddcb4097134ff3c332f>
    <_dlc_DocIdUrl xmlns="9fdce658-9355-4408-a974-7e5a50028d23">
      <Url>https://plantemoran.sharepoint.com/sites/8056195/_layouts/15/DocIdRedir.aspx?ID=RFMSDYD523RC-488640886-2593</Url>
      <Description>RFMSDYD523RC-488640886-2593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D92F7F1-FD10-4A91-B94A-5C05016B85B9}"/>
</file>

<file path=customXml/itemProps2.xml><?xml version="1.0" encoding="utf-8"?>
<ds:datastoreItem xmlns:ds="http://schemas.openxmlformats.org/officeDocument/2006/customXml" ds:itemID="{5B517CFE-5FCD-41C9-A184-C0076F8CBF0F}"/>
</file>

<file path=customXml/itemProps3.xml><?xml version="1.0" encoding="utf-8"?>
<ds:datastoreItem xmlns:ds="http://schemas.openxmlformats.org/officeDocument/2006/customXml" ds:itemID="{73F93A67-1792-452A-A776-CB6C84D091C7}"/>
</file>

<file path=customXml/itemProps4.xml><?xml version="1.0" encoding="utf-8"?>
<ds:datastoreItem xmlns:ds="http://schemas.openxmlformats.org/officeDocument/2006/customXml" ds:itemID="{5A645288-B984-4439-8CBC-2D3B3A788206}"/>
</file>

<file path=customXml/itemProps5.xml><?xml version="1.0" encoding="utf-8"?>
<ds:datastoreItem xmlns:ds="http://schemas.openxmlformats.org/officeDocument/2006/customXml" ds:itemID="{20B6FDEB-BD9C-47F7-A11C-5150F7024D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Plante &amp; Moran, PLLC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Joe.Heffernan</dc:creator>
  <cp:keywords/>
  <dc:description/>
  <cp:lastModifiedBy>Kari Shea</cp:lastModifiedBy>
  <cp:revision/>
  <dcterms:created xsi:type="dcterms:W3CDTF">2011-01-04T15:16:36Z</dcterms:created>
  <dcterms:modified xsi:type="dcterms:W3CDTF">2022-11-18T21:45:29Z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RFMSDYD523RC-488640886-2587</vt:lpwstr>
  </property>
  <property fmtid="{D5CDD505-2E9C-101B-9397-08002B2CF9AE}" pid="3" name="_dlc_DocIdItemGuid">
    <vt:lpwstr>f9bb66bd-d184-44a9-9871-fa1069ee416f</vt:lpwstr>
  </property>
  <property fmtid="{D5CDD505-2E9C-101B-9397-08002B2CF9AE}" pid="4" name="_dlc_DocIdUrl">
    <vt:lpwstr>https://plantemoran.sharepoint.com/sites/8056195/_layouts/15/DocIdRedir.aspx?ID=RFMSDYD523RC-488640886-2587, RFMSDYD523RC-488640886-2587</vt:lpwstr>
  </property>
  <property fmtid="{D5CDD505-2E9C-101B-9397-08002B2CF9AE}" pid="5" name="TaxCatchAll">
    <vt:lpwstr/>
  </property>
  <property fmtid="{D5CDD505-2E9C-101B-9397-08002B2CF9AE}" pid="6" name="lcf76f155ced4ddcb4097134ff3c332f">
    <vt:lpwstr/>
  </property>
  <property fmtid="{D5CDD505-2E9C-101B-9397-08002B2CF9AE}" pid="7" name="ContentTypeId">
    <vt:lpwstr>0x0101007728C2236392304F97F53EE2A0C6D69E</vt:lpwstr>
  </property>
  <property fmtid="{D5CDD505-2E9C-101B-9397-08002B2CF9AE}" pid="8" name="MediaServiceImageTags">
    <vt:lpwstr/>
  </property>
</Properties>
</file>